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47"/>
  </bookViews>
  <sheets>
    <sheet name="Instrucciones" sheetId="1" r:id="rId1"/>
    <sheet name="Datos del Cliente" sheetId="2" r:id="rId2"/>
    <sheet name="Sujetos Retenidos" sheetId="3" r:id="rId3"/>
    <sheet name="Retenciones" sheetId="4" r:id="rId4"/>
    <sheet name="Certificado" sheetId="5" r:id="rId5"/>
    <sheet name="Sujetos Retenidos TXT" sheetId="6" r:id="rId6"/>
    <sheet name="Retenciones TXT" sheetId="7" r:id="rId7"/>
    <sheet name="Tablas de Códigos" sheetId="8" r:id="rId8"/>
  </sheets>
  <definedNames>
    <definedName name="_xlnm.Print_Area" localSheetId="4">Certificado!$A$1:$F$6802</definedName>
  </definedName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M52" i="8"/>
  <c r="I52"/>
  <c r="M51"/>
  <c r="I51"/>
  <c r="M50"/>
  <c r="I50"/>
  <c r="M49"/>
  <c r="I49"/>
  <c r="M48"/>
  <c r="I48"/>
  <c r="M47"/>
  <c r="I47"/>
  <c r="M46"/>
  <c r="I46"/>
  <c r="M45"/>
  <c r="I45"/>
  <c r="M44"/>
  <c r="I44"/>
  <c r="M43"/>
  <c r="I43"/>
  <c r="M42"/>
  <c r="I42"/>
  <c r="M41"/>
  <c r="I41"/>
  <c r="M40"/>
  <c r="I40"/>
  <c r="M39"/>
  <c r="I39"/>
  <c r="M38"/>
  <c r="I38"/>
  <c r="M37"/>
  <c r="I37"/>
  <c r="M36"/>
  <c r="I36"/>
  <c r="M35"/>
  <c r="I35"/>
  <c r="M34"/>
  <c r="I34"/>
  <c r="M33"/>
  <c r="I33"/>
  <c r="M32"/>
  <c r="I32"/>
  <c r="M31"/>
  <c r="I31"/>
  <c r="M30"/>
  <c r="I30"/>
  <c r="M29"/>
  <c r="I29"/>
  <c r="M28"/>
  <c r="I28"/>
  <c r="A204" i="7"/>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204" i="6"/>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D6795" i="5"/>
  <c r="D6794"/>
  <c r="D6789"/>
  <c r="D6788"/>
  <c r="D6787"/>
  <c r="D6786"/>
  <c r="D6785"/>
  <c r="D6784"/>
  <c r="D6781"/>
  <c r="D6780"/>
  <c r="D6779"/>
  <c r="D6776"/>
  <c r="D6775"/>
  <c r="D6774"/>
  <c r="D6771"/>
  <c r="D6770"/>
  <c r="D6761"/>
  <c r="D6760"/>
  <c r="D6755"/>
  <c r="D6754"/>
  <c r="D6753"/>
  <c r="D6752"/>
  <c r="D6751"/>
  <c r="D6750"/>
  <c r="D6747"/>
  <c r="D6746"/>
  <c r="D6745"/>
  <c r="D6742"/>
  <c r="D6741"/>
  <c r="D6740"/>
  <c r="D6737"/>
  <c r="D6736"/>
  <c r="D6727"/>
  <c r="D6726"/>
  <c r="D6721"/>
  <c r="D6720"/>
  <c r="D6719"/>
  <c r="D6718"/>
  <c r="D6717"/>
  <c r="D6716"/>
  <c r="D6713"/>
  <c r="D6712"/>
  <c r="D6711"/>
  <c r="D6708"/>
  <c r="D6707"/>
  <c r="D6706"/>
  <c r="D6703"/>
  <c r="D6702"/>
  <c r="D6693"/>
  <c r="D6692"/>
  <c r="D6687"/>
  <c r="D6686"/>
  <c r="D6685"/>
  <c r="D6684"/>
  <c r="D6683"/>
  <c r="D6682"/>
  <c r="D6679"/>
  <c r="D6678"/>
  <c r="D6677"/>
  <c r="D6674"/>
  <c r="D6673"/>
  <c r="D6672"/>
  <c r="D6669"/>
  <c r="D6668"/>
  <c r="D6659"/>
  <c r="D6658"/>
  <c r="D6653"/>
  <c r="D6652"/>
  <c r="D6651"/>
  <c r="D6650"/>
  <c r="D6649"/>
  <c r="D6648"/>
  <c r="D6645"/>
  <c r="D6644"/>
  <c r="D6643"/>
  <c r="D6640"/>
  <c r="D6639"/>
  <c r="D6638"/>
  <c r="D6635"/>
  <c r="D6634"/>
  <c r="D6625"/>
  <c r="D6624"/>
  <c r="D6619"/>
  <c r="D6618"/>
  <c r="D6617"/>
  <c r="D6616"/>
  <c r="D6615"/>
  <c r="D6614"/>
  <c r="D6611"/>
  <c r="D6610"/>
  <c r="D6609"/>
  <c r="D6606"/>
  <c r="D6605"/>
  <c r="D6604"/>
  <c r="D6601"/>
  <c r="D6600"/>
  <c r="D6591"/>
  <c r="D6590"/>
  <c r="D6585"/>
  <c r="D6584"/>
  <c r="D6583"/>
  <c r="D6582"/>
  <c r="D6581"/>
  <c r="D6580"/>
  <c r="D6577"/>
  <c r="D6576"/>
  <c r="D6575"/>
  <c r="D6572"/>
  <c r="D6571"/>
  <c r="D6570"/>
  <c r="D6567"/>
  <c r="D6566"/>
  <c r="D6557"/>
  <c r="D6556"/>
  <c r="D6551"/>
  <c r="D6550"/>
  <c r="D6549"/>
  <c r="D6548"/>
  <c r="D6547"/>
  <c r="D6546"/>
  <c r="D6543"/>
  <c r="D6542"/>
  <c r="D6541"/>
  <c r="D6538"/>
  <c r="D6537"/>
  <c r="D6536"/>
  <c r="D6533"/>
  <c r="D6532"/>
  <c r="D6523"/>
  <c r="D6522"/>
  <c r="D6517"/>
  <c r="D6516"/>
  <c r="D6515"/>
  <c r="D6514"/>
  <c r="D6513"/>
  <c r="D6512"/>
  <c r="D6509"/>
  <c r="D6508"/>
  <c r="D6507"/>
  <c r="D6504"/>
  <c r="D6503"/>
  <c r="D6502"/>
  <c r="D6499"/>
  <c r="D6498"/>
  <c r="D6489"/>
  <c r="D6488"/>
  <c r="D6483"/>
  <c r="D6482"/>
  <c r="D6481"/>
  <c r="D6480"/>
  <c r="D6479"/>
  <c r="D6478"/>
  <c r="D6475"/>
  <c r="D6474"/>
  <c r="D6473"/>
  <c r="D6470"/>
  <c r="D6469"/>
  <c r="D6468"/>
  <c r="D6465"/>
  <c r="D6464"/>
  <c r="D6455"/>
  <c r="D6454"/>
  <c r="D6449"/>
  <c r="D6448"/>
  <c r="D6447"/>
  <c r="D6446"/>
  <c r="D6445"/>
  <c r="D6444"/>
  <c r="D6441"/>
  <c r="D6440"/>
  <c r="D6439"/>
  <c r="D6436"/>
  <c r="D6435"/>
  <c r="D6434"/>
  <c r="D6431"/>
  <c r="D6430"/>
  <c r="D6421"/>
  <c r="D6420"/>
  <c r="D6415"/>
  <c r="D6414"/>
  <c r="D6413"/>
  <c r="D6412"/>
  <c r="D6411"/>
  <c r="D6410"/>
  <c r="D6407"/>
  <c r="D6406"/>
  <c r="D6405"/>
  <c r="D6402"/>
  <c r="D6401"/>
  <c r="D6400"/>
  <c r="D6397"/>
  <c r="D6396"/>
  <c r="D6387"/>
  <c r="D6386"/>
  <c r="D6381"/>
  <c r="D6380"/>
  <c r="D6379"/>
  <c r="D6378"/>
  <c r="D6377"/>
  <c r="D6376"/>
  <c r="D6373"/>
  <c r="D6372"/>
  <c r="D6371"/>
  <c r="D6368"/>
  <c r="D6367"/>
  <c r="D6366"/>
  <c r="D6363"/>
  <c r="D6362"/>
  <c r="D6353"/>
  <c r="D6352"/>
  <c r="D6347"/>
  <c r="D6346"/>
  <c r="D6345"/>
  <c r="D6344"/>
  <c r="D6343"/>
  <c r="D6342"/>
  <c r="D6339"/>
  <c r="D6338"/>
  <c r="D6337"/>
  <c r="D6334"/>
  <c r="D6333"/>
  <c r="D6332"/>
  <c r="D6329"/>
  <c r="D6328"/>
  <c r="D6319"/>
  <c r="D6318"/>
  <c r="D6313"/>
  <c r="D6312"/>
  <c r="D6311"/>
  <c r="D6310"/>
  <c r="D6309"/>
  <c r="D6308"/>
  <c r="D6305"/>
  <c r="D6304"/>
  <c r="D6303"/>
  <c r="D6300"/>
  <c r="D6299"/>
  <c r="D6298"/>
  <c r="D6295"/>
  <c r="D6294"/>
  <c r="D6285"/>
  <c r="D6284"/>
  <c r="D6279"/>
  <c r="D6278"/>
  <c r="D6277"/>
  <c r="D6276"/>
  <c r="D6275"/>
  <c r="D6274"/>
  <c r="D6271"/>
  <c r="D6270"/>
  <c r="D6269"/>
  <c r="D6266"/>
  <c r="D6265"/>
  <c r="D6264"/>
  <c r="D6261"/>
  <c r="D6260"/>
  <c r="D6251"/>
  <c r="D6250"/>
  <c r="D6245"/>
  <c r="D6244"/>
  <c r="D6243"/>
  <c r="D6242"/>
  <c r="D6241"/>
  <c r="D6240"/>
  <c r="D6237"/>
  <c r="D6236"/>
  <c r="D6235"/>
  <c r="D6232"/>
  <c r="D6231"/>
  <c r="D6230"/>
  <c r="D6227"/>
  <c r="D6226"/>
  <c r="D6217"/>
  <c r="D6216"/>
  <c r="D6211"/>
  <c r="D6210"/>
  <c r="D6209"/>
  <c r="D6208"/>
  <c r="D6207"/>
  <c r="D6206"/>
  <c r="D6203"/>
  <c r="D6202"/>
  <c r="D6201"/>
  <c r="D6198"/>
  <c r="D6197"/>
  <c r="D6196"/>
  <c r="D6193"/>
  <c r="D6192"/>
  <c r="D6183"/>
  <c r="D6182"/>
  <c r="D6177"/>
  <c r="D6176"/>
  <c r="D6175"/>
  <c r="D6174"/>
  <c r="D6173"/>
  <c r="D6172"/>
  <c r="D6169"/>
  <c r="D6168"/>
  <c r="D6167"/>
  <c r="D6164"/>
  <c r="D6163"/>
  <c r="D6162"/>
  <c r="D6159"/>
  <c r="D6158"/>
  <c r="D6149"/>
  <c r="D6148"/>
  <c r="D6143"/>
  <c r="D6142"/>
  <c r="D6141"/>
  <c r="D6140"/>
  <c r="D6139"/>
  <c r="D6138"/>
  <c r="D6135"/>
  <c r="D6134"/>
  <c r="D6133"/>
  <c r="D6130"/>
  <c r="D6129"/>
  <c r="D6128"/>
  <c r="D6125"/>
  <c r="D6124"/>
  <c r="D6115"/>
  <c r="D6114"/>
  <c r="D6109"/>
  <c r="D6108"/>
  <c r="D6107"/>
  <c r="D6106"/>
  <c r="D6105"/>
  <c r="D6104"/>
  <c r="D6101"/>
  <c r="D6100"/>
  <c r="D6099"/>
  <c r="D6096"/>
  <c r="D6095"/>
  <c r="D6094"/>
  <c r="D6091"/>
  <c r="D6090"/>
  <c r="D6081"/>
  <c r="D6080"/>
  <c r="D6075"/>
  <c r="D6074"/>
  <c r="D6073"/>
  <c r="D6072"/>
  <c r="D6071"/>
  <c r="D6070"/>
  <c r="D6067"/>
  <c r="D6066"/>
  <c r="D6065"/>
  <c r="D6062"/>
  <c r="D6061"/>
  <c r="D6060"/>
  <c r="D6057"/>
  <c r="D6056"/>
  <c r="D6047"/>
  <c r="D6046"/>
  <c r="D6041"/>
  <c r="D6040"/>
  <c r="D6039"/>
  <c r="D6038"/>
  <c r="D6037"/>
  <c r="D6036"/>
  <c r="D6033"/>
  <c r="D6032"/>
  <c r="D6031"/>
  <c r="D6028"/>
  <c r="D6027"/>
  <c r="D6026"/>
  <c r="D6023"/>
  <c r="D6022"/>
  <c r="D6013"/>
  <c r="D6012"/>
  <c r="D6007"/>
  <c r="D6006"/>
  <c r="D6005"/>
  <c r="D6004"/>
  <c r="D6003"/>
  <c r="D6002"/>
  <c r="D5999"/>
  <c r="D5998"/>
  <c r="D5997"/>
  <c r="D5994"/>
  <c r="D5993"/>
  <c r="D5992"/>
  <c r="D5989"/>
  <c r="D5988"/>
  <c r="D5979"/>
  <c r="D5978"/>
  <c r="D5973"/>
  <c r="D5972"/>
  <c r="D5971"/>
  <c r="D5970"/>
  <c r="D5969"/>
  <c r="D5968"/>
  <c r="D5965"/>
  <c r="D5964"/>
  <c r="D5963"/>
  <c r="D5960"/>
  <c r="D5959"/>
  <c r="D5958"/>
  <c r="D5955"/>
  <c r="D5954"/>
  <c r="D5945"/>
  <c r="D5944"/>
  <c r="D5939"/>
  <c r="D5938"/>
  <c r="D5937"/>
  <c r="D5936"/>
  <c r="D5935"/>
  <c r="D5934"/>
  <c r="D5931"/>
  <c r="D5930"/>
  <c r="D5929"/>
  <c r="D5926"/>
  <c r="D5925"/>
  <c r="D5924"/>
  <c r="D5921"/>
  <c r="D5920"/>
  <c r="D5911"/>
  <c r="D5910"/>
  <c r="D5905"/>
  <c r="D5904"/>
  <c r="D5903"/>
  <c r="D5902"/>
  <c r="D5901"/>
  <c r="D5900"/>
  <c r="D5897"/>
  <c r="D5896"/>
  <c r="D5895"/>
  <c r="D5892"/>
  <c r="D5891"/>
  <c r="D5890"/>
  <c r="D5887"/>
  <c r="D5886"/>
  <c r="D5877"/>
  <c r="D5876"/>
  <c r="D5871"/>
  <c r="D5870"/>
  <c r="D5869"/>
  <c r="D5868"/>
  <c r="D5867"/>
  <c r="D5866"/>
  <c r="D5863"/>
  <c r="D5862"/>
  <c r="D5861"/>
  <c r="D5858"/>
  <c r="D5857"/>
  <c r="D5856"/>
  <c r="D5853"/>
  <c r="D5852"/>
  <c r="D5843"/>
  <c r="D5842"/>
  <c r="D5837"/>
  <c r="D5836"/>
  <c r="D5835"/>
  <c r="D5834"/>
  <c r="D5833"/>
  <c r="D5832"/>
  <c r="D5829"/>
  <c r="D5828"/>
  <c r="D5827"/>
  <c r="D5824"/>
  <c r="D5823"/>
  <c r="D5822"/>
  <c r="D5819"/>
  <c r="D5818"/>
  <c r="D5809"/>
  <c r="D5808"/>
  <c r="D5803"/>
  <c r="D5802"/>
  <c r="D5801"/>
  <c r="D5800"/>
  <c r="D5799"/>
  <c r="D5798"/>
  <c r="D5795"/>
  <c r="D5794"/>
  <c r="D5793"/>
  <c r="D5790"/>
  <c r="D5789"/>
  <c r="D5788"/>
  <c r="D5785"/>
  <c r="D5784"/>
  <c r="D5775"/>
  <c r="D5774"/>
  <c r="D5769"/>
  <c r="D5768"/>
  <c r="D5767"/>
  <c r="D5766"/>
  <c r="D5765"/>
  <c r="D5764"/>
  <c r="D5761"/>
  <c r="D5760"/>
  <c r="D5759"/>
  <c r="D5756"/>
  <c r="D5755"/>
  <c r="D5754"/>
  <c r="D5751"/>
  <c r="D5750"/>
  <c r="D5741"/>
  <c r="D5740"/>
  <c r="D5735"/>
  <c r="D5734"/>
  <c r="D5733"/>
  <c r="D5732"/>
  <c r="D5731"/>
  <c r="D5730"/>
  <c r="D5727"/>
  <c r="D5726"/>
  <c r="D5725"/>
  <c r="D5722"/>
  <c r="D5721"/>
  <c r="D5720"/>
  <c r="D5717"/>
  <c r="D5716"/>
  <c r="D5707"/>
  <c r="D5706"/>
  <c r="D5701"/>
  <c r="D5700"/>
  <c r="D5699"/>
  <c r="D5698"/>
  <c r="D5697"/>
  <c r="D5696"/>
  <c r="D5693"/>
  <c r="D5692"/>
  <c r="D5691"/>
  <c r="D5688"/>
  <c r="D5687"/>
  <c r="D5686"/>
  <c r="D5683"/>
  <c r="D5682"/>
  <c r="D5673"/>
  <c r="D5672"/>
  <c r="D5667"/>
  <c r="D5666"/>
  <c r="D5665"/>
  <c r="D5664"/>
  <c r="D5663"/>
  <c r="D5662"/>
  <c r="D5659"/>
  <c r="D5658"/>
  <c r="D5657"/>
  <c r="D5654"/>
  <c r="D5653"/>
  <c r="D5652"/>
  <c r="D5649"/>
  <c r="D5648"/>
  <c r="D5639"/>
  <c r="D5638"/>
  <c r="D5633"/>
  <c r="D5632"/>
  <c r="D5631"/>
  <c r="D5630"/>
  <c r="D5629"/>
  <c r="D5628"/>
  <c r="D5625"/>
  <c r="D5624"/>
  <c r="D5623"/>
  <c r="D5620"/>
  <c r="D5619"/>
  <c r="D5618"/>
  <c r="D5615"/>
  <c r="D5614"/>
  <c r="D5605"/>
  <c r="D5604"/>
  <c r="D5599"/>
  <c r="D5598"/>
  <c r="D5597"/>
  <c r="D5596"/>
  <c r="D5595"/>
  <c r="D5594"/>
  <c r="D5591"/>
  <c r="D5590"/>
  <c r="D5589"/>
  <c r="D5586"/>
  <c r="D5585"/>
  <c r="D5584"/>
  <c r="D5581"/>
  <c r="D5580"/>
  <c r="D5571"/>
  <c r="D5570"/>
  <c r="D5565"/>
  <c r="D5564"/>
  <c r="D5563"/>
  <c r="D5562"/>
  <c r="D5561"/>
  <c r="D5560"/>
  <c r="D5557"/>
  <c r="D5556"/>
  <c r="D5555"/>
  <c r="D5552"/>
  <c r="D5551"/>
  <c r="D5550"/>
  <c r="D5547"/>
  <c r="D5546"/>
  <c r="D5537"/>
  <c r="D5536"/>
  <c r="D5531"/>
  <c r="D5530"/>
  <c r="D5529"/>
  <c r="D5528"/>
  <c r="D5527"/>
  <c r="D5526"/>
  <c r="D5523"/>
  <c r="D5522"/>
  <c r="D5521"/>
  <c r="D5518"/>
  <c r="D5517"/>
  <c r="D5516"/>
  <c r="D5513"/>
  <c r="D5512"/>
  <c r="D5503"/>
  <c r="D5502"/>
  <c r="D5497"/>
  <c r="D5496"/>
  <c r="D5495"/>
  <c r="D5494"/>
  <c r="D5493"/>
  <c r="D5492"/>
  <c r="D5489"/>
  <c r="D5488"/>
  <c r="D5487"/>
  <c r="D5484"/>
  <c r="D5483"/>
  <c r="D5482"/>
  <c r="D5479"/>
  <c r="D5478"/>
  <c r="D5469"/>
  <c r="D5468"/>
  <c r="D5463"/>
  <c r="D5462"/>
  <c r="D5461"/>
  <c r="D5460"/>
  <c r="D5459"/>
  <c r="D5458"/>
  <c r="D5455"/>
  <c r="D5454"/>
  <c r="D5453"/>
  <c r="D5450"/>
  <c r="D5449"/>
  <c r="D5448"/>
  <c r="D5445"/>
  <c r="D5444"/>
  <c r="D5435"/>
  <c r="D5434"/>
  <c r="D5429"/>
  <c r="D5428"/>
  <c r="D5427"/>
  <c r="D5426"/>
  <c r="D5425"/>
  <c r="D5424"/>
  <c r="D5421"/>
  <c r="D5420"/>
  <c r="D5419"/>
  <c r="D5416"/>
  <c r="D5415"/>
  <c r="D5414"/>
  <c r="D5411"/>
  <c r="D5410"/>
  <c r="D5401"/>
  <c r="D5400"/>
  <c r="D5395"/>
  <c r="D5394"/>
  <c r="D5393"/>
  <c r="D5392"/>
  <c r="D5391"/>
  <c r="D5390"/>
  <c r="D5387"/>
  <c r="D5386"/>
  <c r="D5385"/>
  <c r="D5382"/>
  <c r="D5381"/>
  <c r="D5380"/>
  <c r="D5377"/>
  <c r="D5376"/>
  <c r="D5367"/>
  <c r="D5366"/>
  <c r="D5361"/>
  <c r="D5360"/>
  <c r="D5359"/>
  <c r="D5358"/>
  <c r="D5357"/>
  <c r="D5356"/>
  <c r="D5353"/>
  <c r="D5352"/>
  <c r="D5351"/>
  <c r="D5348"/>
  <c r="D5347"/>
  <c r="D5346"/>
  <c r="D5343"/>
  <c r="D5342"/>
  <c r="D5333"/>
  <c r="D5332"/>
  <c r="D5327"/>
  <c r="D5326"/>
  <c r="D5325"/>
  <c r="D5324"/>
  <c r="D5323"/>
  <c r="D5322"/>
  <c r="D5319"/>
  <c r="D5318"/>
  <c r="D5317"/>
  <c r="D5314"/>
  <c r="D5313"/>
  <c r="D5312"/>
  <c r="D5309"/>
  <c r="D5308"/>
  <c r="D5299"/>
  <c r="D5298"/>
  <c r="D5293"/>
  <c r="D5292"/>
  <c r="D5291"/>
  <c r="D5290"/>
  <c r="D5289"/>
  <c r="D5288"/>
  <c r="D5285"/>
  <c r="D5284"/>
  <c r="D5283"/>
  <c r="D5280"/>
  <c r="D5279"/>
  <c r="D5278"/>
  <c r="D5275"/>
  <c r="D5274"/>
  <c r="D5265"/>
  <c r="D5264"/>
  <c r="D5259"/>
  <c r="D5258"/>
  <c r="D5257"/>
  <c r="D5256"/>
  <c r="D5255"/>
  <c r="D5254"/>
  <c r="D5251"/>
  <c r="D5250"/>
  <c r="D5249"/>
  <c r="D5246"/>
  <c r="D5245"/>
  <c r="D5244"/>
  <c r="D5241"/>
  <c r="D5240"/>
  <c r="D5231"/>
  <c r="D5230"/>
  <c r="D5225"/>
  <c r="D5224"/>
  <c r="D5223"/>
  <c r="D5222"/>
  <c r="D5221"/>
  <c r="D5220"/>
  <c r="D5217"/>
  <c r="D5216"/>
  <c r="D5215"/>
  <c r="D5212"/>
  <c r="D5211"/>
  <c r="D5210"/>
  <c r="D5207"/>
  <c r="D5206"/>
  <c r="D5197"/>
  <c r="D5196"/>
  <c r="D5191"/>
  <c r="D5190"/>
  <c r="D5189"/>
  <c r="D5188"/>
  <c r="D5187"/>
  <c r="D5186"/>
  <c r="D5183"/>
  <c r="D5182"/>
  <c r="D5181"/>
  <c r="D5178"/>
  <c r="D5177"/>
  <c r="D5176"/>
  <c r="D5173"/>
  <c r="D5172"/>
  <c r="D5163"/>
  <c r="D5162"/>
  <c r="D5157"/>
  <c r="D5156"/>
  <c r="D5155"/>
  <c r="D5154"/>
  <c r="D5153"/>
  <c r="D5152"/>
  <c r="D5149"/>
  <c r="D5148"/>
  <c r="D5147"/>
  <c r="D5144"/>
  <c r="D5143"/>
  <c r="D5142"/>
  <c r="D5139"/>
  <c r="D5138"/>
  <c r="D5129"/>
  <c r="D5128"/>
  <c r="D5123"/>
  <c r="D5122"/>
  <c r="D5121"/>
  <c r="D5120"/>
  <c r="D5119"/>
  <c r="D5118"/>
  <c r="D5115"/>
  <c r="D5114"/>
  <c r="D5113"/>
  <c r="D5110"/>
  <c r="D5109"/>
  <c r="D5108"/>
  <c r="D5105"/>
  <c r="D5104"/>
  <c r="D5095"/>
  <c r="D5094"/>
  <c r="D5089"/>
  <c r="D5088"/>
  <c r="D5087"/>
  <c r="D5086"/>
  <c r="D5085"/>
  <c r="D5084"/>
  <c r="D5081"/>
  <c r="D5080"/>
  <c r="D5079"/>
  <c r="D5076"/>
  <c r="D5075"/>
  <c r="D5074"/>
  <c r="D5071"/>
  <c r="D5070"/>
  <c r="D5061"/>
  <c r="D5060"/>
  <c r="D5055"/>
  <c r="D5054"/>
  <c r="D5053"/>
  <c r="D5052"/>
  <c r="D5051"/>
  <c r="D5050"/>
  <c r="D5047"/>
  <c r="D5046"/>
  <c r="D5045"/>
  <c r="D5042"/>
  <c r="D5041"/>
  <c r="D5040"/>
  <c r="D5037"/>
  <c r="D5036"/>
  <c r="D5027"/>
  <c r="D5026"/>
  <c r="D5021"/>
  <c r="D5020"/>
  <c r="D5019"/>
  <c r="D5018"/>
  <c r="D5017"/>
  <c r="D5016"/>
  <c r="D5013"/>
  <c r="D5012"/>
  <c r="D5011"/>
  <c r="D5008"/>
  <c r="D5007"/>
  <c r="D5006"/>
  <c r="D5003"/>
  <c r="D5002"/>
  <c r="D4993"/>
  <c r="D4992"/>
  <c r="D4987"/>
  <c r="D4986"/>
  <c r="D4985"/>
  <c r="D4984"/>
  <c r="D4983"/>
  <c r="D4982"/>
  <c r="D4979"/>
  <c r="D4978"/>
  <c r="D4977"/>
  <c r="D4974"/>
  <c r="D4973"/>
  <c r="D4972"/>
  <c r="D4969"/>
  <c r="D4968"/>
  <c r="D4959"/>
  <c r="D4958"/>
  <c r="D4953"/>
  <c r="D4952"/>
  <c r="D4951"/>
  <c r="D4950"/>
  <c r="D4949"/>
  <c r="D4948"/>
  <c r="D4945"/>
  <c r="D4944"/>
  <c r="D4943"/>
  <c r="D4940"/>
  <c r="D4939"/>
  <c r="D4938"/>
  <c r="D4935"/>
  <c r="D4934"/>
  <c r="D4925"/>
  <c r="D4924"/>
  <c r="D4919"/>
  <c r="D4918"/>
  <c r="D4917"/>
  <c r="D4916"/>
  <c r="D4915"/>
  <c r="D4914"/>
  <c r="D4911"/>
  <c r="D4910"/>
  <c r="D4909"/>
  <c r="D4906"/>
  <c r="D4905"/>
  <c r="D4904"/>
  <c r="D4901"/>
  <c r="D4900"/>
  <c r="D4891"/>
  <c r="D4890"/>
  <c r="D4885"/>
  <c r="D4884"/>
  <c r="D4883"/>
  <c r="D4882"/>
  <c r="D4881"/>
  <c r="D4880"/>
  <c r="D4877"/>
  <c r="D4876"/>
  <c r="D4875"/>
  <c r="D4872"/>
  <c r="D4871"/>
  <c r="D4870"/>
  <c r="D4867"/>
  <c r="D4866"/>
  <c r="D4857"/>
  <c r="D4856"/>
  <c r="D4851"/>
  <c r="D4850"/>
  <c r="D4849"/>
  <c r="D4848"/>
  <c r="D4847"/>
  <c r="D4846"/>
  <c r="D4843"/>
  <c r="D4842"/>
  <c r="D4841"/>
  <c r="D4838"/>
  <c r="D4837"/>
  <c r="D4836"/>
  <c r="D4833"/>
  <c r="D4832"/>
  <c r="D4823"/>
  <c r="D4822"/>
  <c r="D4817"/>
  <c r="D4816"/>
  <c r="D4815"/>
  <c r="D4814"/>
  <c r="D4813"/>
  <c r="D4812"/>
  <c r="D4809"/>
  <c r="D4808"/>
  <c r="D4807"/>
  <c r="D4804"/>
  <c r="D4803"/>
  <c r="D4802"/>
  <c r="D4799"/>
  <c r="D4798"/>
  <c r="D4789"/>
  <c r="D4788"/>
  <c r="D4783"/>
  <c r="D4782"/>
  <c r="D4781"/>
  <c r="D4780"/>
  <c r="D4779"/>
  <c r="D4778"/>
  <c r="D4775"/>
  <c r="D4774"/>
  <c r="D4773"/>
  <c r="D4770"/>
  <c r="D4769"/>
  <c r="D4768"/>
  <c r="D4765"/>
  <c r="D4764"/>
  <c r="D4755"/>
  <c r="D4754"/>
  <c r="D4749"/>
  <c r="D4748"/>
  <c r="D4747"/>
  <c r="D4746"/>
  <c r="D4745"/>
  <c r="D4744"/>
  <c r="D4741"/>
  <c r="D4740"/>
  <c r="D4739"/>
  <c r="D4736"/>
  <c r="D4735"/>
  <c r="D4734"/>
  <c r="D4731"/>
  <c r="D4730"/>
  <c r="D4721"/>
  <c r="D4720"/>
  <c r="D4715"/>
  <c r="D4714"/>
  <c r="D4713"/>
  <c r="D4712"/>
  <c r="D4711"/>
  <c r="D4710"/>
  <c r="D4707"/>
  <c r="D4706"/>
  <c r="D4705"/>
  <c r="D4702"/>
  <c r="D4701"/>
  <c r="D4700"/>
  <c r="D4697"/>
  <c r="D4696"/>
  <c r="D4687"/>
  <c r="D4686"/>
  <c r="D4681"/>
  <c r="D4680"/>
  <c r="D4679"/>
  <c r="D4678"/>
  <c r="D4677"/>
  <c r="D4676"/>
  <c r="D4673"/>
  <c r="D4672"/>
  <c r="D4671"/>
  <c r="D4668"/>
  <c r="D4667"/>
  <c r="D4666"/>
  <c r="D4663"/>
  <c r="D4662"/>
  <c r="D4653"/>
  <c r="D4652"/>
  <c r="D4647"/>
  <c r="D4646"/>
  <c r="D4645"/>
  <c r="D4644"/>
  <c r="D4643"/>
  <c r="D4642"/>
  <c r="D4639"/>
  <c r="D4638"/>
  <c r="D4637"/>
  <c r="D4634"/>
  <c r="D4633"/>
  <c r="D4632"/>
  <c r="D4629"/>
  <c r="D4628"/>
  <c r="D4619"/>
  <c r="D4618"/>
  <c r="D4613"/>
  <c r="D4612"/>
  <c r="D4611"/>
  <c r="D4610"/>
  <c r="D4609"/>
  <c r="D4608"/>
  <c r="D4605"/>
  <c r="D4604"/>
  <c r="D4603"/>
  <c r="D4600"/>
  <c r="D4599"/>
  <c r="D4598"/>
  <c r="D4595"/>
  <c r="D4594"/>
  <c r="D4585"/>
  <c r="D4584"/>
  <c r="D4579"/>
  <c r="D4578"/>
  <c r="D4577"/>
  <c r="D4576"/>
  <c r="D4575"/>
  <c r="D4574"/>
  <c r="D4571"/>
  <c r="D4570"/>
  <c r="D4569"/>
  <c r="D4566"/>
  <c r="D4565"/>
  <c r="D4564"/>
  <c r="D4561"/>
  <c r="D4560"/>
  <c r="D4551"/>
  <c r="D4550"/>
  <c r="D4545"/>
  <c r="D4544"/>
  <c r="D4543"/>
  <c r="D4542"/>
  <c r="D4541"/>
  <c r="D4540"/>
  <c r="D4537"/>
  <c r="D4536"/>
  <c r="D4535"/>
  <c r="D4532"/>
  <c r="D4531"/>
  <c r="D4530"/>
  <c r="D4527"/>
  <c r="D4526"/>
  <c r="D4517"/>
  <c r="D4516"/>
  <c r="D4511"/>
  <c r="D4510"/>
  <c r="D4509"/>
  <c r="D4508"/>
  <c r="D4507"/>
  <c r="D4506"/>
  <c r="D4503"/>
  <c r="D4502"/>
  <c r="D4501"/>
  <c r="D4498"/>
  <c r="D4497"/>
  <c r="D4496"/>
  <c r="D4493"/>
  <c r="D4492"/>
  <c r="D4483"/>
  <c r="D4482"/>
  <c r="D4477"/>
  <c r="D4476"/>
  <c r="D4475"/>
  <c r="D4474"/>
  <c r="D4473"/>
  <c r="D4472"/>
  <c r="D4469"/>
  <c r="D4468"/>
  <c r="D4467"/>
  <c r="D4464"/>
  <c r="D4463"/>
  <c r="D4462"/>
  <c r="D4459"/>
  <c r="D4458"/>
  <c r="D4449"/>
  <c r="D4448"/>
  <c r="D4443"/>
  <c r="D4442"/>
  <c r="D4441"/>
  <c r="D4440"/>
  <c r="D4439"/>
  <c r="D4438"/>
  <c r="D4435"/>
  <c r="D4434"/>
  <c r="D4433"/>
  <c r="D4430"/>
  <c r="D4429"/>
  <c r="D4428"/>
  <c r="D4425"/>
  <c r="D4424"/>
  <c r="D4415"/>
  <c r="D4414"/>
  <c r="D4409"/>
  <c r="D4408"/>
  <c r="D4407"/>
  <c r="D4406"/>
  <c r="D4405"/>
  <c r="D4404"/>
  <c r="D4401"/>
  <c r="D4400"/>
  <c r="D4399"/>
  <c r="D4396"/>
  <c r="D4395"/>
  <c r="D4394"/>
  <c r="D4391"/>
  <c r="D4390"/>
  <c r="D4381"/>
  <c r="D4380"/>
  <c r="D4375"/>
  <c r="D4374"/>
  <c r="D4373"/>
  <c r="D4372"/>
  <c r="D4371"/>
  <c r="D4370"/>
  <c r="D4367"/>
  <c r="D4366"/>
  <c r="D4365"/>
  <c r="D4362"/>
  <c r="D4361"/>
  <c r="D4360"/>
  <c r="D4357"/>
  <c r="D4356"/>
  <c r="D4347"/>
  <c r="D4346"/>
  <c r="D4341"/>
  <c r="D4340"/>
  <c r="D4339"/>
  <c r="D4338"/>
  <c r="D4337"/>
  <c r="D4336"/>
  <c r="D4333"/>
  <c r="D4332"/>
  <c r="D4331"/>
  <c r="D4328"/>
  <c r="D4327"/>
  <c r="D4326"/>
  <c r="D4323"/>
  <c r="D4322"/>
  <c r="D4313"/>
  <c r="D4312"/>
  <c r="D4307"/>
  <c r="D4306"/>
  <c r="D4305"/>
  <c r="D4304"/>
  <c r="D4303"/>
  <c r="D4302"/>
  <c r="D4299"/>
  <c r="D4298"/>
  <c r="D4297"/>
  <c r="D4294"/>
  <c r="D4293"/>
  <c r="D4292"/>
  <c r="D4289"/>
  <c r="D4288"/>
  <c r="D4279"/>
  <c r="D4278"/>
  <c r="D4273"/>
  <c r="D4272"/>
  <c r="D4271"/>
  <c r="D4270"/>
  <c r="D4269"/>
  <c r="D4268"/>
  <c r="D4265"/>
  <c r="D4264"/>
  <c r="D4263"/>
  <c r="D4260"/>
  <c r="D4259"/>
  <c r="D4258"/>
  <c r="D4255"/>
  <c r="D4254"/>
  <c r="D4245"/>
  <c r="D4244"/>
  <c r="D4239"/>
  <c r="D4238"/>
  <c r="D4237"/>
  <c r="D4236"/>
  <c r="D4235"/>
  <c r="D4234"/>
  <c r="D4231"/>
  <c r="D4230"/>
  <c r="D4229"/>
  <c r="D4226"/>
  <c r="D4225"/>
  <c r="D4224"/>
  <c r="D4221"/>
  <c r="D4220"/>
  <c r="D4211"/>
  <c r="D4210"/>
  <c r="D4205"/>
  <c r="D4204"/>
  <c r="D4203"/>
  <c r="D4202"/>
  <c r="D4201"/>
  <c r="D4200"/>
  <c r="D4197"/>
  <c r="D4196"/>
  <c r="D4195"/>
  <c r="D4192"/>
  <c r="D4191"/>
  <c r="D4190"/>
  <c r="D4187"/>
  <c r="D4186"/>
  <c r="D4177"/>
  <c r="D4176"/>
  <c r="D4171"/>
  <c r="D4170"/>
  <c r="D4169"/>
  <c r="D4168"/>
  <c r="D4167"/>
  <c r="D4166"/>
  <c r="D4163"/>
  <c r="D4162"/>
  <c r="D4161"/>
  <c r="D4158"/>
  <c r="D4157"/>
  <c r="D4156"/>
  <c r="D4153"/>
  <c r="D4152"/>
  <c r="D4143"/>
  <c r="D4142"/>
  <c r="D4137"/>
  <c r="D4136"/>
  <c r="D4135"/>
  <c r="D4134"/>
  <c r="D4133"/>
  <c r="D4132"/>
  <c r="D4129"/>
  <c r="D4128"/>
  <c r="D4127"/>
  <c r="D4124"/>
  <c r="D4123"/>
  <c r="D4122"/>
  <c r="D4119"/>
  <c r="D4118"/>
  <c r="D4109"/>
  <c r="D4108"/>
  <c r="D4103"/>
  <c r="D4102"/>
  <c r="D4101"/>
  <c r="D4100"/>
  <c r="D4099"/>
  <c r="D4098"/>
  <c r="D4095"/>
  <c r="D4094"/>
  <c r="D4093"/>
  <c r="D4090"/>
  <c r="D4089"/>
  <c r="D4088"/>
  <c r="D4085"/>
  <c r="D4084"/>
  <c r="D4075"/>
  <c r="D4074"/>
  <c r="D4069"/>
  <c r="D4068"/>
  <c r="D4067"/>
  <c r="D4066"/>
  <c r="D4065"/>
  <c r="D4064"/>
  <c r="D4061"/>
  <c r="D4060"/>
  <c r="D4059"/>
  <c r="D4056"/>
  <c r="D4055"/>
  <c r="D4054"/>
  <c r="D4051"/>
  <c r="D4050"/>
  <c r="D4041"/>
  <c r="D4040"/>
  <c r="D4035"/>
  <c r="D4034"/>
  <c r="D4033"/>
  <c r="D4032"/>
  <c r="D4031"/>
  <c r="D4030"/>
  <c r="D4027"/>
  <c r="D4026"/>
  <c r="D4025"/>
  <c r="D4022"/>
  <c r="D4021"/>
  <c r="D4020"/>
  <c r="D4017"/>
  <c r="D4016"/>
  <c r="D4007"/>
  <c r="D4006"/>
  <c r="D4001"/>
  <c r="D4000"/>
  <c r="D3999"/>
  <c r="D3998"/>
  <c r="D3997"/>
  <c r="D3996"/>
  <c r="D3993"/>
  <c r="D3992"/>
  <c r="D3991"/>
  <c r="D3988"/>
  <c r="D3987"/>
  <c r="D3986"/>
  <c r="D3983"/>
  <c r="D3982"/>
  <c r="D3973"/>
  <c r="D3972"/>
  <c r="D3967"/>
  <c r="D3966"/>
  <c r="D3965"/>
  <c r="D3964"/>
  <c r="D3963"/>
  <c r="D3962"/>
  <c r="D3959"/>
  <c r="D3958"/>
  <c r="D3957"/>
  <c r="D3954"/>
  <c r="D3953"/>
  <c r="D3952"/>
  <c r="D3949"/>
  <c r="D3948"/>
  <c r="D3939"/>
  <c r="D3938"/>
  <c r="D3933"/>
  <c r="D3932"/>
  <c r="D3931"/>
  <c r="D3930"/>
  <c r="D3929"/>
  <c r="D3928"/>
  <c r="D3925"/>
  <c r="D3924"/>
  <c r="D3923"/>
  <c r="D3920"/>
  <c r="D3919"/>
  <c r="D3918"/>
  <c r="D3915"/>
  <c r="D3914"/>
  <c r="D3905"/>
  <c r="D3904"/>
  <c r="D3899"/>
  <c r="D3898"/>
  <c r="D3897"/>
  <c r="D3896"/>
  <c r="D3895"/>
  <c r="D3894"/>
  <c r="D3891"/>
  <c r="D3890"/>
  <c r="D3889"/>
  <c r="D3886"/>
  <c r="D3885"/>
  <c r="D3884"/>
  <c r="D3881"/>
  <c r="D3880"/>
  <c r="D3871"/>
  <c r="D3870"/>
  <c r="D3865"/>
  <c r="D3864"/>
  <c r="D3863"/>
  <c r="D3862"/>
  <c r="D3861"/>
  <c r="D3860"/>
  <c r="D3857"/>
  <c r="D3856"/>
  <c r="D3855"/>
  <c r="D3852"/>
  <c r="D3851"/>
  <c r="D3850"/>
  <c r="D3847"/>
  <c r="D3846"/>
  <c r="D3837"/>
  <c r="D3836"/>
  <c r="D3831"/>
  <c r="D3830"/>
  <c r="D3829"/>
  <c r="D3828"/>
  <c r="D3827"/>
  <c r="D3826"/>
  <c r="D3823"/>
  <c r="D3822"/>
  <c r="D3821"/>
  <c r="D3818"/>
  <c r="D3817"/>
  <c r="D3816"/>
  <c r="D3813"/>
  <c r="D3812"/>
  <c r="D3803"/>
  <c r="D3802"/>
  <c r="D3797"/>
  <c r="D3796"/>
  <c r="D3795"/>
  <c r="D3794"/>
  <c r="D3793"/>
  <c r="D3792"/>
  <c r="D3789"/>
  <c r="D3788"/>
  <c r="D3787"/>
  <c r="D3784"/>
  <c r="D3783"/>
  <c r="D3782"/>
  <c r="D3779"/>
  <c r="D3778"/>
  <c r="D3769"/>
  <c r="D3768"/>
  <c r="D3763"/>
  <c r="D3762"/>
  <c r="D3761"/>
  <c r="D3760"/>
  <c r="D3759"/>
  <c r="D3758"/>
  <c r="D3755"/>
  <c r="D3754"/>
  <c r="D3753"/>
  <c r="D3750"/>
  <c r="D3749"/>
  <c r="D3748"/>
  <c r="D3745"/>
  <c r="D3744"/>
  <c r="D3735"/>
  <c r="D3734"/>
  <c r="D3729"/>
  <c r="D3728"/>
  <c r="D3727"/>
  <c r="D3726"/>
  <c r="D3725"/>
  <c r="D3724"/>
  <c r="D3721"/>
  <c r="D3720"/>
  <c r="D3719"/>
  <c r="D3716"/>
  <c r="D3715"/>
  <c r="D3714"/>
  <c r="D3711"/>
  <c r="D3710"/>
  <c r="D3701"/>
  <c r="D3700"/>
  <c r="D3695"/>
  <c r="D3694"/>
  <c r="D3693"/>
  <c r="D3692"/>
  <c r="D3691"/>
  <c r="D3690"/>
  <c r="D3687"/>
  <c r="D3686"/>
  <c r="D3685"/>
  <c r="D3682"/>
  <c r="D3681"/>
  <c r="D3680"/>
  <c r="D3677"/>
  <c r="D3676"/>
  <c r="D3667"/>
  <c r="D3666"/>
  <c r="D3661"/>
  <c r="D3660"/>
  <c r="D3659"/>
  <c r="D3658"/>
  <c r="D3657"/>
  <c r="D3656"/>
  <c r="D3653"/>
  <c r="D3652"/>
  <c r="D3651"/>
  <c r="D3648"/>
  <c r="D3647"/>
  <c r="D3646"/>
  <c r="D3643"/>
  <c r="D3642"/>
  <c r="D3633"/>
  <c r="D3632"/>
  <c r="D3627"/>
  <c r="D3626"/>
  <c r="D3625"/>
  <c r="D3624"/>
  <c r="D3623"/>
  <c r="D3622"/>
  <c r="D3619"/>
  <c r="D3618"/>
  <c r="D3617"/>
  <c r="D3614"/>
  <c r="D3613"/>
  <c r="D3612"/>
  <c r="D3609"/>
  <c r="D3608"/>
  <c r="D3599"/>
  <c r="D3598"/>
  <c r="D3593"/>
  <c r="D3592"/>
  <c r="D3591"/>
  <c r="D3590"/>
  <c r="D3589"/>
  <c r="D3588"/>
  <c r="D3585"/>
  <c r="D3584"/>
  <c r="D3583"/>
  <c r="D3580"/>
  <c r="D3579"/>
  <c r="D3578"/>
  <c r="D3575"/>
  <c r="D3574"/>
  <c r="D3565"/>
  <c r="D3564"/>
  <c r="D3559"/>
  <c r="D3558"/>
  <c r="D3557"/>
  <c r="D3556"/>
  <c r="D3555"/>
  <c r="D3554"/>
  <c r="D3551"/>
  <c r="D3550"/>
  <c r="D3549"/>
  <c r="D3546"/>
  <c r="D3545"/>
  <c r="D3544"/>
  <c r="D3541"/>
  <c r="D3540"/>
  <c r="D3531"/>
  <c r="D3530"/>
  <c r="D3525"/>
  <c r="D3524"/>
  <c r="D3523"/>
  <c r="D3522"/>
  <c r="D3521"/>
  <c r="D3520"/>
  <c r="D3517"/>
  <c r="D3516"/>
  <c r="D3515"/>
  <c r="D3512"/>
  <c r="D3511"/>
  <c r="D3510"/>
  <c r="D3507"/>
  <c r="D3506"/>
  <c r="D3497"/>
  <c r="D3496"/>
  <c r="D3491"/>
  <c r="D3490"/>
  <c r="D3489"/>
  <c r="D3488"/>
  <c r="D3487"/>
  <c r="D3486"/>
  <c r="D3483"/>
  <c r="D3482"/>
  <c r="D3481"/>
  <c r="D3478"/>
  <c r="D3477"/>
  <c r="D3476"/>
  <c r="D3473"/>
  <c r="D3472"/>
  <c r="D3463"/>
  <c r="D3462"/>
  <c r="D3457"/>
  <c r="D3456"/>
  <c r="D3455"/>
  <c r="D3454"/>
  <c r="D3453"/>
  <c r="D3452"/>
  <c r="D3449"/>
  <c r="D3448"/>
  <c r="D3447"/>
  <c r="D3444"/>
  <c r="D3443"/>
  <c r="D3442"/>
  <c r="D3439"/>
  <c r="D3438"/>
  <c r="D3429"/>
  <c r="D3428"/>
  <c r="D3423"/>
  <c r="D3422"/>
  <c r="D3421"/>
  <c r="D3420"/>
  <c r="D3419"/>
  <c r="D3418"/>
  <c r="D3415"/>
  <c r="D3414"/>
  <c r="D3413"/>
  <c r="D3410"/>
  <c r="D3409"/>
  <c r="D3408"/>
  <c r="D3405"/>
  <c r="D3404"/>
  <c r="D3395"/>
  <c r="D3394"/>
  <c r="D3389"/>
  <c r="D3388"/>
  <c r="D3387"/>
  <c r="D3386"/>
  <c r="D3385"/>
  <c r="D3384"/>
  <c r="D3381"/>
  <c r="D3380"/>
  <c r="D3379"/>
  <c r="D3376"/>
  <c r="D3375"/>
  <c r="D3374"/>
  <c r="D3371"/>
  <c r="D3370"/>
  <c r="D3361"/>
  <c r="D3360"/>
  <c r="D3355"/>
  <c r="D3354"/>
  <c r="D3353"/>
  <c r="D3352"/>
  <c r="D3351"/>
  <c r="D3350"/>
  <c r="D3347"/>
  <c r="D3346"/>
  <c r="D3345"/>
  <c r="D3342"/>
  <c r="D3341"/>
  <c r="D3340"/>
  <c r="D3337"/>
  <c r="D3336"/>
  <c r="D3327"/>
  <c r="D3326"/>
  <c r="D3321"/>
  <c r="D3320"/>
  <c r="D3319"/>
  <c r="D3318"/>
  <c r="D3317"/>
  <c r="D3316"/>
  <c r="D3313"/>
  <c r="D3312"/>
  <c r="D3311"/>
  <c r="D3308"/>
  <c r="D3307"/>
  <c r="D3306"/>
  <c r="D3303"/>
  <c r="D3302"/>
  <c r="D3293"/>
  <c r="D3292"/>
  <c r="D3287"/>
  <c r="D3286"/>
  <c r="D3285"/>
  <c r="D3284"/>
  <c r="D3283"/>
  <c r="D3282"/>
  <c r="D3279"/>
  <c r="D3278"/>
  <c r="D3277"/>
  <c r="D3274"/>
  <c r="D3273"/>
  <c r="D3272"/>
  <c r="D3269"/>
  <c r="D3268"/>
  <c r="D3259"/>
  <c r="D3258"/>
  <c r="D3253"/>
  <c r="D3252"/>
  <c r="D3251"/>
  <c r="D3250"/>
  <c r="D3249"/>
  <c r="D3248"/>
  <c r="D3245"/>
  <c r="D3244"/>
  <c r="D3243"/>
  <c r="D3240"/>
  <c r="D3239"/>
  <c r="D3238"/>
  <c r="D3235"/>
  <c r="D3234"/>
  <c r="D3225"/>
  <c r="D3224"/>
  <c r="D3219"/>
  <c r="D3218"/>
  <c r="D3217"/>
  <c r="D3216"/>
  <c r="D3215"/>
  <c r="D3214"/>
  <c r="D3211"/>
  <c r="D3210"/>
  <c r="D3209"/>
  <c r="D3206"/>
  <c r="D3205"/>
  <c r="D3204"/>
  <c r="D3201"/>
  <c r="D3200"/>
  <c r="D3191"/>
  <c r="D3190"/>
  <c r="D3185"/>
  <c r="D3184"/>
  <c r="D3183"/>
  <c r="D3182"/>
  <c r="D3181"/>
  <c r="D3180"/>
  <c r="D3177"/>
  <c r="D3176"/>
  <c r="D3175"/>
  <c r="D3172"/>
  <c r="D3171"/>
  <c r="D3170"/>
  <c r="D3167"/>
  <c r="D3166"/>
  <c r="D3157"/>
  <c r="D3156"/>
  <c r="D3151"/>
  <c r="D3150"/>
  <c r="D3149"/>
  <c r="D3148"/>
  <c r="D3147"/>
  <c r="D3146"/>
  <c r="D3143"/>
  <c r="D3142"/>
  <c r="D3141"/>
  <c r="D3138"/>
  <c r="D3137"/>
  <c r="D3136"/>
  <c r="D3133"/>
  <c r="D3132"/>
  <c r="D3123"/>
  <c r="D3122"/>
  <c r="D3117"/>
  <c r="D3116"/>
  <c r="D3115"/>
  <c r="D3114"/>
  <c r="D3113"/>
  <c r="D3112"/>
  <c r="D3109"/>
  <c r="D3108"/>
  <c r="D3107"/>
  <c r="D3104"/>
  <c r="D3103"/>
  <c r="D3102"/>
  <c r="D3099"/>
  <c r="D3098"/>
  <c r="D3089"/>
  <c r="D3088"/>
  <c r="D3083"/>
  <c r="D3082"/>
  <c r="D3081"/>
  <c r="D3080"/>
  <c r="D3079"/>
  <c r="D3078"/>
  <c r="D3075"/>
  <c r="D3074"/>
  <c r="D3073"/>
  <c r="D3070"/>
  <c r="D3069"/>
  <c r="D3068"/>
  <c r="D3065"/>
  <c r="D3064"/>
  <c r="D3055"/>
  <c r="D3054"/>
  <c r="D3049"/>
  <c r="D3048"/>
  <c r="D3047"/>
  <c r="D3046"/>
  <c r="D3045"/>
  <c r="D3044"/>
  <c r="D3041"/>
  <c r="D3040"/>
  <c r="D3039"/>
  <c r="D3036"/>
  <c r="D3035"/>
  <c r="D3034"/>
  <c r="D3031"/>
  <c r="D3030"/>
  <c r="D3021"/>
  <c r="D3020"/>
  <c r="D3015"/>
  <c r="D3014"/>
  <c r="D3013"/>
  <c r="D3012"/>
  <c r="D3011"/>
  <c r="D3010"/>
  <c r="D3007"/>
  <c r="D3006"/>
  <c r="D3005"/>
  <c r="D3002"/>
  <c r="D3001"/>
  <c r="D3000"/>
  <c r="D2997"/>
  <c r="D2996"/>
  <c r="D2987"/>
  <c r="D2986"/>
  <c r="D2981"/>
  <c r="D2980"/>
  <c r="D2979"/>
  <c r="D2978"/>
  <c r="D2977"/>
  <c r="D2976"/>
  <c r="D2973"/>
  <c r="D2972"/>
  <c r="D2971"/>
  <c r="D2968"/>
  <c r="D2967"/>
  <c r="D2966"/>
  <c r="D2963"/>
  <c r="D2962"/>
  <c r="D2953"/>
  <c r="D2952"/>
  <c r="D2947"/>
  <c r="D2946"/>
  <c r="D2945"/>
  <c r="D2944"/>
  <c r="D2943"/>
  <c r="D2942"/>
  <c r="D2939"/>
  <c r="D2938"/>
  <c r="D2937"/>
  <c r="D2934"/>
  <c r="D2933"/>
  <c r="D2932"/>
  <c r="D2929"/>
  <c r="D2928"/>
  <c r="D2919"/>
  <c r="D2918"/>
  <c r="D2913"/>
  <c r="D2912"/>
  <c r="D2911"/>
  <c r="D2910"/>
  <c r="D2909"/>
  <c r="D2908"/>
  <c r="D2905"/>
  <c r="D2904"/>
  <c r="D2903"/>
  <c r="D2900"/>
  <c r="D2899"/>
  <c r="D2898"/>
  <c r="D2895"/>
  <c r="D2894"/>
  <c r="D2885"/>
  <c r="D2884"/>
  <c r="D2879"/>
  <c r="D2878"/>
  <c r="D2877"/>
  <c r="D2876"/>
  <c r="D2875"/>
  <c r="D2874"/>
  <c r="D2871"/>
  <c r="D2870"/>
  <c r="D2869"/>
  <c r="D2866"/>
  <c r="D2865"/>
  <c r="D2864"/>
  <c r="D2861"/>
  <c r="D2860"/>
  <c r="D2851"/>
  <c r="D2850"/>
  <c r="D2845"/>
  <c r="D2844"/>
  <c r="D2843"/>
  <c r="D2842"/>
  <c r="D2841"/>
  <c r="D2840"/>
  <c r="D2837"/>
  <c r="D2836"/>
  <c r="D2835"/>
  <c r="D2832"/>
  <c r="D2831"/>
  <c r="D2830"/>
  <c r="D2827"/>
  <c r="D2826"/>
  <c r="D2817"/>
  <c r="D2816"/>
  <c r="D2811"/>
  <c r="D2810"/>
  <c r="D2809"/>
  <c r="D2808"/>
  <c r="D2807"/>
  <c r="D2806"/>
  <c r="D2803"/>
  <c r="D2802"/>
  <c r="D2801"/>
  <c r="D2798"/>
  <c r="D2797"/>
  <c r="D2796"/>
  <c r="D2793"/>
  <c r="D2792"/>
  <c r="D2783"/>
  <c r="D2782"/>
  <c r="D2777"/>
  <c r="D2776"/>
  <c r="D2775"/>
  <c r="D2774"/>
  <c r="D2773"/>
  <c r="D2772"/>
  <c r="D2769"/>
  <c r="D2768"/>
  <c r="D2767"/>
  <c r="D2764"/>
  <c r="D2763"/>
  <c r="D2762"/>
  <c r="D2759"/>
  <c r="D2758"/>
  <c r="D2749"/>
  <c r="D2748"/>
  <c r="D2743"/>
  <c r="D2742"/>
  <c r="D2741"/>
  <c r="D2740"/>
  <c r="D2739"/>
  <c r="D2738"/>
  <c r="D2735"/>
  <c r="D2734"/>
  <c r="D2733"/>
  <c r="D2730"/>
  <c r="D2729"/>
  <c r="D2728"/>
  <c r="D2725"/>
  <c r="D2724"/>
  <c r="D2715"/>
  <c r="D2714"/>
  <c r="D2709"/>
  <c r="D2708"/>
  <c r="D2707"/>
  <c r="D2706"/>
  <c r="D2705"/>
  <c r="D2704"/>
  <c r="D2701"/>
  <c r="D2700"/>
  <c r="D2699"/>
  <c r="D2696"/>
  <c r="D2695"/>
  <c r="D2694"/>
  <c r="D2691"/>
  <c r="D2690"/>
  <c r="D2681"/>
  <c r="D2680"/>
  <c r="D2675"/>
  <c r="D2674"/>
  <c r="D2673"/>
  <c r="D2672"/>
  <c r="D2671"/>
  <c r="D2670"/>
  <c r="D2667"/>
  <c r="D2666"/>
  <c r="D2665"/>
  <c r="D2662"/>
  <c r="D2661"/>
  <c r="D2660"/>
  <c r="D2657"/>
  <c r="D2656"/>
  <c r="D2647"/>
  <c r="D2646"/>
  <c r="D2641"/>
  <c r="D2640"/>
  <c r="D2639"/>
  <c r="D2638"/>
  <c r="D2637"/>
  <c r="D2636"/>
  <c r="D2633"/>
  <c r="D2632"/>
  <c r="D2631"/>
  <c r="D2628"/>
  <c r="D2627"/>
  <c r="D2626"/>
  <c r="D2623"/>
  <c r="D2622"/>
  <c r="D2613"/>
  <c r="D2612"/>
  <c r="D2607"/>
  <c r="D2606"/>
  <c r="D2605"/>
  <c r="D2604"/>
  <c r="D2603"/>
  <c r="D2602"/>
  <c r="D2599"/>
  <c r="D2598"/>
  <c r="D2597"/>
  <c r="D2594"/>
  <c r="D2593"/>
  <c r="D2592"/>
  <c r="D2589"/>
  <c r="D2588"/>
  <c r="D2579"/>
  <c r="D2578"/>
  <c r="D2573"/>
  <c r="D2572"/>
  <c r="D2571"/>
  <c r="D2570"/>
  <c r="D2569"/>
  <c r="D2568"/>
  <c r="D2565"/>
  <c r="D2564"/>
  <c r="D2563"/>
  <c r="D2560"/>
  <c r="D2559"/>
  <c r="D2558"/>
  <c r="D2555"/>
  <c r="D2554"/>
  <c r="D2545"/>
  <c r="D2544"/>
  <c r="D2539"/>
  <c r="D2538"/>
  <c r="D2537"/>
  <c r="D2536"/>
  <c r="D2535"/>
  <c r="D2534"/>
  <c r="D2531"/>
  <c r="D2530"/>
  <c r="D2529"/>
  <c r="D2526"/>
  <c r="D2525"/>
  <c r="D2524"/>
  <c r="D2521"/>
  <c r="D2520"/>
  <c r="D2511"/>
  <c r="D2510"/>
  <c r="D2505"/>
  <c r="D2504"/>
  <c r="D2503"/>
  <c r="D2502"/>
  <c r="D2501"/>
  <c r="D2500"/>
  <c r="D2497"/>
  <c r="D2496"/>
  <c r="D2495"/>
  <c r="D2492"/>
  <c r="D2491"/>
  <c r="D2490"/>
  <c r="D2487"/>
  <c r="D2486"/>
  <c r="D2477"/>
  <c r="D2476"/>
  <c r="D2471"/>
  <c r="D2470"/>
  <c r="D2469"/>
  <c r="D2468"/>
  <c r="D2467"/>
  <c r="D2466"/>
  <c r="D2463"/>
  <c r="D2462"/>
  <c r="D2461"/>
  <c r="D2458"/>
  <c r="D2457"/>
  <c r="D2456"/>
  <c r="D2453"/>
  <c r="D2452"/>
  <c r="D2443"/>
  <c r="D2442"/>
  <c r="D2437"/>
  <c r="D2436"/>
  <c r="D2435"/>
  <c r="D2434"/>
  <c r="D2433"/>
  <c r="D2432"/>
  <c r="D2429"/>
  <c r="D2428"/>
  <c r="D2427"/>
  <c r="D2424"/>
  <c r="D2423"/>
  <c r="D2422"/>
  <c r="D2419"/>
  <c r="D2418"/>
  <c r="D2409"/>
  <c r="D2408"/>
  <c r="D2403"/>
  <c r="D2402"/>
  <c r="D2401"/>
  <c r="D2400"/>
  <c r="D2399"/>
  <c r="D2398"/>
  <c r="D2395"/>
  <c r="D2394"/>
  <c r="D2393"/>
  <c r="D2390"/>
  <c r="D2389"/>
  <c r="D2388"/>
  <c r="D2385"/>
  <c r="D2384"/>
  <c r="D2375"/>
  <c r="D2374"/>
  <c r="D2369"/>
  <c r="D2368"/>
  <c r="D2367"/>
  <c r="D2366"/>
  <c r="D2365"/>
  <c r="D2364"/>
  <c r="D2361"/>
  <c r="D2360"/>
  <c r="D2359"/>
  <c r="D2356"/>
  <c r="D2355"/>
  <c r="D2354"/>
  <c r="D2351"/>
  <c r="D2350"/>
  <c r="D2341"/>
  <c r="D2340"/>
  <c r="D2335"/>
  <c r="D2334"/>
  <c r="D2333"/>
  <c r="D2332"/>
  <c r="D2331"/>
  <c r="D2330"/>
  <c r="D2327"/>
  <c r="D2326"/>
  <c r="D2325"/>
  <c r="D2322"/>
  <c r="D2321"/>
  <c r="D2320"/>
  <c r="D2317"/>
  <c r="D2316"/>
  <c r="D2307"/>
  <c r="D2306"/>
  <c r="D2301"/>
  <c r="D2300"/>
  <c r="D2299"/>
  <c r="D2298"/>
  <c r="D2297"/>
  <c r="D2296"/>
  <c r="D2293"/>
  <c r="D2292"/>
  <c r="D2291"/>
  <c r="D2288"/>
  <c r="D2287"/>
  <c r="D2286"/>
  <c r="D2283"/>
  <c r="D2282"/>
  <c r="D2273"/>
  <c r="D2272"/>
  <c r="D2267"/>
  <c r="D2266"/>
  <c r="D2265"/>
  <c r="D2264"/>
  <c r="D2263"/>
  <c r="D2262"/>
  <c r="D2259"/>
  <c r="D2258"/>
  <c r="D2257"/>
  <c r="D2254"/>
  <c r="D2253"/>
  <c r="D2252"/>
  <c r="D2249"/>
  <c r="D2248"/>
  <c r="D2239"/>
  <c r="D2238"/>
  <c r="D2233"/>
  <c r="D2232"/>
  <c r="D2231"/>
  <c r="D2230"/>
  <c r="D2229"/>
  <c r="D2228"/>
  <c r="D2225"/>
  <c r="D2224"/>
  <c r="D2223"/>
  <c r="D2220"/>
  <c r="D2219"/>
  <c r="D2218"/>
  <c r="D2215"/>
  <c r="D2214"/>
  <c r="D2205"/>
  <c r="D2204"/>
  <c r="D2199"/>
  <c r="D2198"/>
  <c r="D2197"/>
  <c r="D2196"/>
  <c r="D2195"/>
  <c r="D2194"/>
  <c r="D2191"/>
  <c r="D2190"/>
  <c r="D2189"/>
  <c r="D2186"/>
  <c r="D2185"/>
  <c r="D2184"/>
  <c r="D2181"/>
  <c r="D2180"/>
  <c r="D2171"/>
  <c r="D2170"/>
  <c r="D2165"/>
  <c r="D2164"/>
  <c r="D2163"/>
  <c r="D2162"/>
  <c r="D2161"/>
  <c r="D2160"/>
  <c r="D2157"/>
  <c r="D2156"/>
  <c r="D2155"/>
  <c r="D2152"/>
  <c r="D2151"/>
  <c r="D2150"/>
  <c r="D2147"/>
  <c r="D2146"/>
  <c r="D2137"/>
  <c r="D2136"/>
  <c r="D2131"/>
  <c r="D2130"/>
  <c r="D2129"/>
  <c r="D2128"/>
  <c r="D2127"/>
  <c r="D2126"/>
  <c r="D2123"/>
  <c r="D2122"/>
  <c r="D2121"/>
  <c r="D2118"/>
  <c r="D2117"/>
  <c r="D2116"/>
  <c r="D2113"/>
  <c r="D2112"/>
  <c r="D2103"/>
  <c r="D2102"/>
  <c r="D2097"/>
  <c r="D2096"/>
  <c r="D2095"/>
  <c r="D2094"/>
  <c r="D2093"/>
  <c r="D2092"/>
  <c r="D2089"/>
  <c r="D2088"/>
  <c r="D2087"/>
  <c r="D2084"/>
  <c r="D2083"/>
  <c r="D2082"/>
  <c r="D2079"/>
  <c r="D2078"/>
  <c r="D2069"/>
  <c r="D2068"/>
  <c r="D2063"/>
  <c r="D2062"/>
  <c r="D2061"/>
  <c r="D2060"/>
  <c r="D2059"/>
  <c r="D2058"/>
  <c r="D2055"/>
  <c r="D2054"/>
  <c r="D2053"/>
  <c r="D2050"/>
  <c r="D2049"/>
  <c r="D2048"/>
  <c r="D2045"/>
  <c r="D2044"/>
  <c r="D2035"/>
  <c r="D2034"/>
  <c r="D2029"/>
  <c r="D2028"/>
  <c r="D2027"/>
  <c r="D2026"/>
  <c r="D2025"/>
  <c r="D2024"/>
  <c r="D2021"/>
  <c r="D2020"/>
  <c r="D2019"/>
  <c r="D2016"/>
  <c r="D2015"/>
  <c r="D2014"/>
  <c r="D2011"/>
  <c r="D2010"/>
  <c r="D2001"/>
  <c r="D2000"/>
  <c r="D1995"/>
  <c r="D1994"/>
  <c r="D1993"/>
  <c r="D1992"/>
  <c r="D1991"/>
  <c r="D1990"/>
  <c r="D1987"/>
  <c r="D1986"/>
  <c r="D1985"/>
  <c r="D1982"/>
  <c r="D1981"/>
  <c r="D1980"/>
  <c r="D1977"/>
  <c r="D1976"/>
  <c r="D1967"/>
  <c r="D1966"/>
  <c r="D1961"/>
  <c r="D1960"/>
  <c r="D1959"/>
  <c r="D1958"/>
  <c r="D1957"/>
  <c r="D1956"/>
  <c r="D1953"/>
  <c r="D1952"/>
  <c r="D1951"/>
  <c r="D1948"/>
  <c r="D1947"/>
  <c r="D1946"/>
  <c r="D1943"/>
  <c r="D1942"/>
  <c r="D1933"/>
  <c r="D1932"/>
  <c r="D1927"/>
  <c r="D1926"/>
  <c r="D1925"/>
  <c r="D1924"/>
  <c r="D1923"/>
  <c r="D1922"/>
  <c r="D1919"/>
  <c r="D1918"/>
  <c r="D1917"/>
  <c r="D1914"/>
  <c r="D1913"/>
  <c r="D1912"/>
  <c r="D1909"/>
  <c r="D1908"/>
  <c r="D1899"/>
  <c r="D1898"/>
  <c r="D1893"/>
  <c r="D1892"/>
  <c r="D1891"/>
  <c r="D1890"/>
  <c r="D1889"/>
  <c r="D1888"/>
  <c r="D1885"/>
  <c r="D1884"/>
  <c r="D1883"/>
  <c r="D1880"/>
  <c r="D1879"/>
  <c r="D1878"/>
  <c r="D1875"/>
  <c r="D1874"/>
  <c r="D1865"/>
  <c r="D1864"/>
  <c r="D1859"/>
  <c r="D1858"/>
  <c r="D1857"/>
  <c r="D1856"/>
  <c r="D1855"/>
  <c r="D1854"/>
  <c r="D1851"/>
  <c r="D1850"/>
  <c r="D1849"/>
  <c r="D1846"/>
  <c r="D1845"/>
  <c r="D1844"/>
  <c r="D1841"/>
  <c r="D1840"/>
  <c r="D1831"/>
  <c r="D1830"/>
  <c r="D1825"/>
  <c r="D1824"/>
  <c r="D1823"/>
  <c r="D1822"/>
  <c r="D1821"/>
  <c r="D1820"/>
  <c r="D1817"/>
  <c r="D1816"/>
  <c r="D1815"/>
  <c r="D1812"/>
  <c r="D1811"/>
  <c r="D1810"/>
  <c r="D1807"/>
  <c r="D1806"/>
  <c r="D1797"/>
  <c r="D1796"/>
  <c r="D1791"/>
  <c r="D1790"/>
  <c r="D1789"/>
  <c r="D1788"/>
  <c r="D1787"/>
  <c r="D1786"/>
  <c r="D1783"/>
  <c r="D1782"/>
  <c r="D1781"/>
  <c r="D1778"/>
  <c r="D1777"/>
  <c r="D1776"/>
  <c r="D1773"/>
  <c r="D1772"/>
  <c r="D1763"/>
  <c r="D1762"/>
  <c r="D1757"/>
  <c r="D1756"/>
  <c r="D1755"/>
  <c r="D1754"/>
  <c r="D1753"/>
  <c r="D1752"/>
  <c r="D1749"/>
  <c r="D1748"/>
  <c r="D1747"/>
  <c r="D1744"/>
  <c r="D1743"/>
  <c r="D1742"/>
  <c r="D1739"/>
  <c r="D1738"/>
  <c r="D1729"/>
  <c r="D1728"/>
  <c r="D1723"/>
  <c r="D1722"/>
  <c r="D1721"/>
  <c r="D1720"/>
  <c r="D1719"/>
  <c r="D1718"/>
  <c r="D1715"/>
  <c r="D1714"/>
  <c r="D1713"/>
  <c r="D1710"/>
  <c r="D1709"/>
  <c r="D1708"/>
  <c r="D1705"/>
  <c r="D1704"/>
  <c r="D1695"/>
  <c r="D1694"/>
  <c r="D1689"/>
  <c r="D1688"/>
  <c r="D1687"/>
  <c r="D1686"/>
  <c r="D1685"/>
  <c r="D1684"/>
  <c r="D1681"/>
  <c r="D1680"/>
  <c r="D1679"/>
  <c r="D1676"/>
  <c r="D1675"/>
  <c r="D1674"/>
  <c r="D1671"/>
  <c r="D1670"/>
  <c r="D1661"/>
  <c r="D1660"/>
  <c r="D1655"/>
  <c r="D1654"/>
  <c r="D1653"/>
  <c r="D1652"/>
  <c r="D1651"/>
  <c r="D1650"/>
  <c r="D1647"/>
  <c r="D1646"/>
  <c r="D1645"/>
  <c r="D1642"/>
  <c r="D1641"/>
  <c r="D1640"/>
  <c r="D1637"/>
  <c r="D1636"/>
  <c r="D1627"/>
  <c r="D1626"/>
  <c r="D1621"/>
  <c r="D1620"/>
  <c r="D1619"/>
  <c r="D1618"/>
  <c r="D1617"/>
  <c r="D1616"/>
  <c r="D1613"/>
  <c r="D1612"/>
  <c r="D1611"/>
  <c r="D1608"/>
  <c r="D1607"/>
  <c r="D1606"/>
  <c r="D1603"/>
  <c r="D1602"/>
  <c r="D1593"/>
  <c r="D1592"/>
  <c r="D1587"/>
  <c r="D1586"/>
  <c r="D1585"/>
  <c r="D1584"/>
  <c r="D1583"/>
  <c r="D1582"/>
  <c r="D1579"/>
  <c r="D1578"/>
  <c r="D1577"/>
  <c r="D1574"/>
  <c r="D1573"/>
  <c r="D1572"/>
  <c r="D1569"/>
  <c r="D1568"/>
  <c r="D1559"/>
  <c r="D1558"/>
  <c r="D1553"/>
  <c r="D1552"/>
  <c r="D1551"/>
  <c r="D1550"/>
  <c r="D1549"/>
  <c r="D1548"/>
  <c r="D1545"/>
  <c r="D1544"/>
  <c r="D1543"/>
  <c r="D1540"/>
  <c r="D1539"/>
  <c r="D1538"/>
  <c r="D1535"/>
  <c r="D1534"/>
  <c r="D1525"/>
  <c r="D1524"/>
  <c r="D1519"/>
  <c r="D1518"/>
  <c r="D1517"/>
  <c r="D1516"/>
  <c r="D1515"/>
  <c r="D1514"/>
  <c r="D1511"/>
  <c r="D1510"/>
  <c r="D1509"/>
  <c r="D1506"/>
  <c r="D1505"/>
  <c r="D1504"/>
  <c r="D1501"/>
  <c r="D1500"/>
  <c r="D1491"/>
  <c r="D1490"/>
  <c r="D1485"/>
  <c r="D1484"/>
  <c r="D1483"/>
  <c r="D1482"/>
  <c r="D1481"/>
  <c r="D1480"/>
  <c r="D1477"/>
  <c r="D1476"/>
  <c r="D1475"/>
  <c r="D1472"/>
  <c r="D1471"/>
  <c r="D1470"/>
  <c r="D1467"/>
  <c r="D1466"/>
  <c r="D1457"/>
  <c r="D1456"/>
  <c r="D1451"/>
  <c r="D1450"/>
  <c r="D1449"/>
  <c r="D1448"/>
  <c r="D1447"/>
  <c r="D1446"/>
  <c r="D1443"/>
  <c r="D1442"/>
  <c r="D1441"/>
  <c r="D1438"/>
  <c r="D1437"/>
  <c r="D1436"/>
  <c r="D1433"/>
  <c r="D1432"/>
  <c r="D1423"/>
  <c r="D1422"/>
  <c r="D1417"/>
  <c r="D1416"/>
  <c r="D1415"/>
  <c r="D1414"/>
  <c r="D1413"/>
  <c r="D1412"/>
  <c r="D1409"/>
  <c r="D1408"/>
  <c r="D1407"/>
  <c r="D1404"/>
  <c r="D1403"/>
  <c r="D1402"/>
  <c r="D1399"/>
  <c r="D1398"/>
  <c r="D1389"/>
  <c r="D1388"/>
  <c r="D1383"/>
  <c r="D1382"/>
  <c r="D1381"/>
  <c r="D1380"/>
  <c r="D1379"/>
  <c r="D1378"/>
  <c r="D1375"/>
  <c r="D1374"/>
  <c r="D1373"/>
  <c r="D1370"/>
  <c r="D1369"/>
  <c r="D1368"/>
  <c r="D1365"/>
  <c r="D1364"/>
  <c r="D1355"/>
  <c r="D1354"/>
  <c r="D1349"/>
  <c r="D1348"/>
  <c r="D1347"/>
  <c r="D1346"/>
  <c r="D1345"/>
  <c r="D1344"/>
  <c r="D1341"/>
  <c r="D1340"/>
  <c r="D1339"/>
  <c r="D1336"/>
  <c r="D1335"/>
  <c r="D1334"/>
  <c r="D1331"/>
  <c r="D1330"/>
  <c r="D1321"/>
  <c r="D1320"/>
  <c r="D1315"/>
  <c r="D1314"/>
  <c r="D1313"/>
  <c r="D1312"/>
  <c r="D1311"/>
  <c r="D1310"/>
  <c r="D1307"/>
  <c r="D1306"/>
  <c r="D1305"/>
  <c r="D1302"/>
  <c r="D1301"/>
  <c r="D1300"/>
  <c r="D1297"/>
  <c r="D1296"/>
  <c r="D1287"/>
  <c r="D1286"/>
  <c r="D1281"/>
  <c r="D1280"/>
  <c r="D1279"/>
  <c r="D1278"/>
  <c r="D1277"/>
  <c r="D1276"/>
  <c r="D1273"/>
  <c r="D1272"/>
  <c r="D1271"/>
  <c r="D1268"/>
  <c r="D1267"/>
  <c r="D1266"/>
  <c r="D1263"/>
  <c r="D1262"/>
  <c r="D1253"/>
  <c r="D1252"/>
  <c r="D1247"/>
  <c r="D1246"/>
  <c r="D1245"/>
  <c r="D1244"/>
  <c r="D1243"/>
  <c r="D1242"/>
  <c r="D1239"/>
  <c r="D1238"/>
  <c r="D1237"/>
  <c r="D1234"/>
  <c r="D1233"/>
  <c r="D1232"/>
  <c r="D1229"/>
  <c r="D1228"/>
  <c r="D1219"/>
  <c r="D1218"/>
  <c r="D1213"/>
  <c r="D1212"/>
  <c r="D1211"/>
  <c r="D1210"/>
  <c r="D1209"/>
  <c r="D1208"/>
  <c r="D1205"/>
  <c r="D1204"/>
  <c r="D1203"/>
  <c r="D1200"/>
  <c r="D1199"/>
  <c r="D1198"/>
  <c r="D1195"/>
  <c r="D1194"/>
  <c r="D1185"/>
  <c r="D1184"/>
  <c r="D1179"/>
  <c r="D1178"/>
  <c r="D1177"/>
  <c r="D1176"/>
  <c r="D1175"/>
  <c r="D1174"/>
  <c r="D1171"/>
  <c r="D1170"/>
  <c r="D1169"/>
  <c r="D1166"/>
  <c r="D1165"/>
  <c r="D1164"/>
  <c r="D1161"/>
  <c r="D1160"/>
  <c r="D1151"/>
  <c r="D1150"/>
  <c r="D1145"/>
  <c r="D1144"/>
  <c r="D1143"/>
  <c r="D1142"/>
  <c r="D1141"/>
  <c r="D1140"/>
  <c r="D1137"/>
  <c r="D1136"/>
  <c r="D1135"/>
  <c r="D1132"/>
  <c r="D1131"/>
  <c r="D1130"/>
  <c r="D1127"/>
  <c r="D1126"/>
  <c r="D1117"/>
  <c r="D1116"/>
  <c r="D1111"/>
  <c r="D1110"/>
  <c r="D1109"/>
  <c r="D1108"/>
  <c r="D1107"/>
  <c r="D1106"/>
  <c r="D1103"/>
  <c r="D1102"/>
  <c r="D1101"/>
  <c r="D1098"/>
  <c r="D1097"/>
  <c r="D1096"/>
  <c r="D1093"/>
  <c r="D1092"/>
  <c r="D1083"/>
  <c r="D1082"/>
  <c r="D1077"/>
  <c r="D1076"/>
  <c r="D1075"/>
  <c r="D1074"/>
  <c r="D1073"/>
  <c r="D1072"/>
  <c r="D1069"/>
  <c r="D1068"/>
  <c r="D1067"/>
  <c r="D1064"/>
  <c r="D1063"/>
  <c r="D1062"/>
  <c r="D1059"/>
  <c r="D1058"/>
  <c r="D1049"/>
  <c r="D1048"/>
  <c r="D1043"/>
  <c r="D1042"/>
  <c r="D1041"/>
  <c r="D1040"/>
  <c r="D1039"/>
  <c r="D1038"/>
  <c r="D1035"/>
  <c r="D1034"/>
  <c r="D1033"/>
  <c r="D1030"/>
  <c r="D1029"/>
  <c r="D1028"/>
  <c r="D1025"/>
  <c r="D1024"/>
  <c r="D1015"/>
  <c r="D1014"/>
  <c r="D1009"/>
  <c r="D1008"/>
  <c r="D1007"/>
  <c r="D1006"/>
  <c r="D1005"/>
  <c r="D1004"/>
  <c r="D1001"/>
  <c r="D1000"/>
  <c r="D999"/>
  <c r="D996"/>
  <c r="D995"/>
  <c r="D994"/>
  <c r="D991"/>
  <c r="D990"/>
  <c r="D981"/>
  <c r="D980"/>
  <c r="D975"/>
  <c r="D974"/>
  <c r="D973"/>
  <c r="D972"/>
  <c r="D971"/>
  <c r="D970"/>
  <c r="D967"/>
  <c r="D966"/>
  <c r="D965"/>
  <c r="D962"/>
  <c r="D961"/>
  <c r="D960"/>
  <c r="D957"/>
  <c r="D956"/>
  <c r="D947"/>
  <c r="D946"/>
  <c r="D941"/>
  <c r="D940"/>
  <c r="D939"/>
  <c r="D938"/>
  <c r="D937"/>
  <c r="D936"/>
  <c r="D933"/>
  <c r="D932"/>
  <c r="D931"/>
  <c r="D928"/>
  <c r="D927"/>
  <c r="D926"/>
  <c r="D923"/>
  <c r="D922"/>
  <c r="D913"/>
  <c r="D912"/>
  <c r="D907"/>
  <c r="D906"/>
  <c r="D905"/>
  <c r="D904"/>
  <c r="D903"/>
  <c r="D902"/>
  <c r="D899"/>
  <c r="D898"/>
  <c r="D897"/>
  <c r="D894"/>
  <c r="D893"/>
  <c r="D892"/>
  <c r="D889"/>
  <c r="D888"/>
  <c r="D879"/>
  <c r="D878"/>
  <c r="D873"/>
  <c r="D872"/>
  <c r="D871"/>
  <c r="D870"/>
  <c r="D869"/>
  <c r="D868"/>
  <c r="D865"/>
  <c r="D864"/>
  <c r="D863"/>
  <c r="D860"/>
  <c r="D859"/>
  <c r="D858"/>
  <c r="D855"/>
  <c r="D854"/>
  <c r="D845"/>
  <c r="D844"/>
  <c r="D839"/>
  <c r="D838"/>
  <c r="D837"/>
  <c r="D836"/>
  <c r="D835"/>
  <c r="D834"/>
  <c r="D831"/>
  <c r="D830"/>
  <c r="D829"/>
  <c r="D826"/>
  <c r="D825"/>
  <c r="D824"/>
  <c r="D821"/>
  <c r="D820"/>
  <c r="D811"/>
  <c r="D810"/>
  <c r="D805"/>
  <c r="D804"/>
  <c r="D803"/>
  <c r="D802"/>
  <c r="D801"/>
  <c r="D800"/>
  <c r="D797"/>
  <c r="D796"/>
  <c r="D795"/>
  <c r="D792"/>
  <c r="D791"/>
  <c r="D790"/>
  <c r="D787"/>
  <c r="D786"/>
  <c r="D777"/>
  <c r="D776"/>
  <c r="D771"/>
  <c r="D770"/>
  <c r="D769"/>
  <c r="D768"/>
  <c r="D767"/>
  <c r="D766"/>
  <c r="D763"/>
  <c r="D762"/>
  <c r="D761"/>
  <c r="D758"/>
  <c r="D757"/>
  <c r="D756"/>
  <c r="D753"/>
  <c r="D752"/>
  <c r="D743"/>
  <c r="D742"/>
  <c r="D737"/>
  <c r="D736"/>
  <c r="D735"/>
  <c r="D734"/>
  <c r="D733"/>
  <c r="D732"/>
  <c r="D729"/>
  <c r="D728"/>
  <c r="D727"/>
  <c r="D724"/>
  <c r="D723"/>
  <c r="D722"/>
  <c r="D719"/>
  <c r="D718"/>
  <c r="D709"/>
  <c r="D708"/>
  <c r="D703"/>
  <c r="D702"/>
  <c r="D701"/>
  <c r="D700"/>
  <c r="D699"/>
  <c r="D698"/>
  <c r="D695"/>
  <c r="D694"/>
  <c r="D693"/>
  <c r="D690"/>
  <c r="D689"/>
  <c r="D688"/>
  <c r="D685"/>
  <c r="D684"/>
  <c r="D675"/>
  <c r="D674"/>
  <c r="D669"/>
  <c r="D668"/>
  <c r="D667"/>
  <c r="D666"/>
  <c r="D665"/>
  <c r="D664"/>
  <c r="D661"/>
  <c r="D660"/>
  <c r="D659"/>
  <c r="D656"/>
  <c r="D655"/>
  <c r="D654"/>
  <c r="D651"/>
  <c r="D650"/>
  <c r="D641"/>
  <c r="D640"/>
  <c r="D635"/>
  <c r="D634"/>
  <c r="D633"/>
  <c r="D632"/>
  <c r="D631"/>
  <c r="D630"/>
  <c r="D627"/>
  <c r="D626"/>
  <c r="D625"/>
  <c r="D622"/>
  <c r="D621"/>
  <c r="D620"/>
  <c r="D617"/>
  <c r="D616"/>
  <c r="D607"/>
  <c r="D606"/>
  <c r="D601"/>
  <c r="D600"/>
  <c r="D599"/>
  <c r="D598"/>
  <c r="D597"/>
  <c r="D596"/>
  <c r="D593"/>
  <c r="D592"/>
  <c r="D591"/>
  <c r="D588"/>
  <c r="D587"/>
  <c r="D586"/>
  <c r="D583"/>
  <c r="D582"/>
  <c r="D573"/>
  <c r="D572"/>
  <c r="D567"/>
  <c r="D566"/>
  <c r="D565"/>
  <c r="D564"/>
  <c r="D563"/>
  <c r="D562"/>
  <c r="D559"/>
  <c r="D558"/>
  <c r="D557"/>
  <c r="D554"/>
  <c r="D553"/>
  <c r="D552"/>
  <c r="D549"/>
  <c r="D548"/>
  <c r="D539"/>
  <c r="D538"/>
  <c r="D533"/>
  <c r="D532"/>
  <c r="D531"/>
  <c r="D530"/>
  <c r="D529"/>
  <c r="D528"/>
  <c r="D525"/>
  <c r="D524"/>
  <c r="D523"/>
  <c r="D520"/>
  <c r="D519"/>
  <c r="D518"/>
  <c r="D515"/>
  <c r="D514"/>
  <c r="D505"/>
  <c r="D504"/>
  <c r="D499"/>
  <c r="D498"/>
  <c r="D497"/>
  <c r="D496"/>
  <c r="D495"/>
  <c r="D494"/>
  <c r="D491"/>
  <c r="D490"/>
  <c r="D489"/>
  <c r="D486"/>
  <c r="D485"/>
  <c r="D484"/>
  <c r="D481"/>
  <c r="D480"/>
  <c r="D471"/>
  <c r="D470"/>
  <c r="D465"/>
  <c r="D464"/>
  <c r="D463"/>
  <c r="D462"/>
  <c r="D461"/>
  <c r="D460"/>
  <c r="D457"/>
  <c r="D456"/>
  <c r="D455"/>
  <c r="D452"/>
  <c r="D451"/>
  <c r="D450"/>
  <c r="D447"/>
  <c r="D446"/>
  <c r="D437"/>
  <c r="D436"/>
  <c r="D431"/>
  <c r="D430"/>
  <c r="D429"/>
  <c r="D428"/>
  <c r="D427"/>
  <c r="D426"/>
  <c r="D423"/>
  <c r="D422"/>
  <c r="D421"/>
  <c r="D418"/>
  <c r="D417"/>
  <c r="D416"/>
  <c r="D413"/>
  <c r="D412"/>
  <c r="D403"/>
  <c r="D402"/>
  <c r="D397"/>
  <c r="D396"/>
  <c r="D395"/>
  <c r="D394"/>
  <c r="D393"/>
  <c r="D392"/>
  <c r="D389"/>
  <c r="D388"/>
  <c r="D387"/>
  <c r="D384"/>
  <c r="D383"/>
  <c r="D382"/>
  <c r="D379"/>
  <c r="D378"/>
  <c r="D369"/>
  <c r="D368"/>
  <c r="D363"/>
  <c r="D362"/>
  <c r="D361"/>
  <c r="D360"/>
  <c r="D359"/>
  <c r="D358"/>
  <c r="D355"/>
  <c r="D354"/>
  <c r="D353"/>
  <c r="D350"/>
  <c r="D349"/>
  <c r="D348"/>
  <c r="D345"/>
  <c r="D344"/>
  <c r="D335"/>
  <c r="D334"/>
  <c r="D329"/>
  <c r="D328"/>
  <c r="D327"/>
  <c r="D326"/>
  <c r="D325"/>
  <c r="D324"/>
  <c r="D321"/>
  <c r="D320"/>
  <c r="D319"/>
  <c r="D316"/>
  <c r="D315"/>
  <c r="D314"/>
  <c r="D311"/>
  <c r="D310"/>
  <c r="D301"/>
  <c r="D300"/>
  <c r="D295"/>
  <c r="D294"/>
  <c r="D293"/>
  <c r="D292"/>
  <c r="D291"/>
  <c r="D290"/>
  <c r="D287"/>
  <c r="D286"/>
  <c r="D285"/>
  <c r="D282"/>
  <c r="D281"/>
  <c r="D280"/>
  <c r="D277"/>
  <c r="D276"/>
  <c r="D267"/>
  <c r="D266"/>
  <c r="D261"/>
  <c r="D260"/>
  <c r="D259"/>
  <c r="D258"/>
  <c r="D257"/>
  <c r="D256"/>
  <c r="D253"/>
  <c r="D252"/>
  <c r="D251"/>
  <c r="D248"/>
  <c r="D247"/>
  <c r="D246"/>
  <c r="D243"/>
  <c r="D242"/>
  <c r="D233"/>
  <c r="D232"/>
  <c r="D226"/>
  <c r="D225"/>
  <c r="D224"/>
  <c r="D223"/>
  <c r="D222"/>
  <c r="D219"/>
  <c r="D218"/>
  <c r="D217"/>
  <c r="D214"/>
  <c r="D213"/>
  <c r="D212"/>
  <c r="D209"/>
  <c r="D208"/>
  <c r="D199"/>
  <c r="D198"/>
  <c r="D192"/>
  <c r="D191"/>
  <c r="D190"/>
  <c r="D189"/>
  <c r="D188"/>
  <c r="D185"/>
  <c r="D184"/>
  <c r="D183"/>
  <c r="D180"/>
  <c r="D179"/>
  <c r="D178"/>
  <c r="D175"/>
  <c r="D174"/>
  <c r="D165"/>
  <c r="D164"/>
  <c r="D158"/>
  <c r="D157"/>
  <c r="D156"/>
  <c r="D155"/>
  <c r="D154"/>
  <c r="D151"/>
  <c r="D150"/>
  <c r="D149"/>
  <c r="D146"/>
  <c r="D145"/>
  <c r="D144"/>
  <c r="D141"/>
  <c r="D140"/>
  <c r="D131"/>
  <c r="D130"/>
  <c r="D124"/>
  <c r="D123"/>
  <c r="D122"/>
  <c r="D121"/>
  <c r="D120"/>
  <c r="D117"/>
  <c r="D116"/>
  <c r="D115"/>
  <c r="D112"/>
  <c r="D111"/>
  <c r="D110"/>
  <c r="D107"/>
  <c r="D106"/>
  <c r="D97"/>
  <c r="D96"/>
  <c r="D90"/>
  <c r="D89"/>
  <c r="D88"/>
  <c r="D87"/>
  <c r="D86"/>
  <c r="D83"/>
  <c r="D82"/>
  <c r="D81"/>
  <c r="D78"/>
  <c r="D77"/>
  <c r="D76"/>
  <c r="D73"/>
  <c r="D72"/>
  <c r="D63"/>
  <c r="D62"/>
  <c r="D56"/>
  <c r="D55"/>
  <c r="D54"/>
  <c r="D53"/>
  <c r="D52"/>
  <c r="D49"/>
  <c r="D48"/>
  <c r="D47"/>
  <c r="D44"/>
  <c r="D43"/>
  <c r="D42"/>
  <c r="D39"/>
  <c r="D38"/>
  <c r="D29"/>
  <c r="D28"/>
  <c r="D22"/>
  <c r="D21"/>
  <c r="D20"/>
  <c r="D19"/>
  <c r="D18"/>
  <c r="D15"/>
  <c r="D14"/>
  <c r="D13"/>
  <c r="D10"/>
  <c r="D9"/>
  <c r="D8"/>
  <c r="D5"/>
  <c r="D4"/>
  <c r="BF204" i="4"/>
  <c r="BE204"/>
  <c r="BD204"/>
  <c r="BC204"/>
  <c r="BB204"/>
  <c r="BA204"/>
  <c r="AZ204"/>
  <c r="AY204"/>
  <c r="AX204"/>
  <c r="AW204"/>
  <c r="AU204"/>
  <c r="AN204"/>
  <c r="AR204" s="1"/>
  <c r="AM204"/>
  <c r="AL204"/>
  <c r="AK204"/>
  <c r="AJ204"/>
  <c r="B204" i="7" s="1"/>
  <c r="AI204" i="4"/>
  <c r="AH204"/>
  <c r="AG204"/>
  <c r="AF204"/>
  <c r="AE204"/>
  <c r="AD204"/>
  <c r="AB204"/>
  <c r="AA204"/>
  <c r="Z204"/>
  <c r="Y204"/>
  <c r="X204"/>
  <c r="W204"/>
  <c r="V204"/>
  <c r="U204"/>
  <c r="T204"/>
  <c r="S204"/>
  <c r="R204"/>
  <c r="K204"/>
  <c r="AC204" s="1"/>
  <c r="BF203"/>
  <c r="BE203"/>
  <c r="BD203"/>
  <c r="BC203"/>
  <c r="BB203"/>
  <c r="BA203"/>
  <c r="AZ203"/>
  <c r="AY203"/>
  <c r="AX203"/>
  <c r="AW203"/>
  <c r="AU203"/>
  <c r="AT203"/>
  <c r="AV203" s="1"/>
  <c r="AP203"/>
  <c r="AN203"/>
  <c r="AQ203" s="1"/>
  <c r="AM203"/>
  <c r="AL203"/>
  <c r="AK203"/>
  <c r="AJ203"/>
  <c r="B203" i="7" s="1"/>
  <c r="AI203" i="4"/>
  <c r="AH203"/>
  <c r="AG203"/>
  <c r="AF203"/>
  <c r="AE203"/>
  <c r="AD203"/>
  <c r="AB203"/>
  <c r="AA203"/>
  <c r="Z203"/>
  <c r="Y203"/>
  <c r="X203"/>
  <c r="W203"/>
  <c r="V203"/>
  <c r="U203"/>
  <c r="T203"/>
  <c r="S203"/>
  <c r="R203"/>
  <c r="K203"/>
  <c r="AC203" s="1"/>
  <c r="BF202"/>
  <c r="BE202"/>
  <c r="BD202"/>
  <c r="BC202"/>
  <c r="BB202"/>
  <c r="BA202"/>
  <c r="AZ202"/>
  <c r="AY202"/>
  <c r="AX202"/>
  <c r="AW202"/>
  <c r="AU202"/>
  <c r="AN202"/>
  <c r="AR202" s="1"/>
  <c r="AM202"/>
  <c r="AL202"/>
  <c r="AK202"/>
  <c r="AJ202"/>
  <c r="B202" i="7" s="1"/>
  <c r="AI202" i="4"/>
  <c r="AH202"/>
  <c r="AG202"/>
  <c r="AF202"/>
  <c r="AE202"/>
  <c r="AD202"/>
  <c r="AB202"/>
  <c r="AA202"/>
  <c r="Z202"/>
  <c r="Y202"/>
  <c r="X202"/>
  <c r="W202"/>
  <c r="V202"/>
  <c r="U202"/>
  <c r="T202"/>
  <c r="S202"/>
  <c r="R202"/>
  <c r="K202"/>
  <c r="AC202" s="1"/>
  <c r="BF201"/>
  <c r="BE201"/>
  <c r="BD201"/>
  <c r="BC201"/>
  <c r="BB201"/>
  <c r="BA201"/>
  <c r="AZ201"/>
  <c r="AY201"/>
  <c r="AX201"/>
  <c r="AW201"/>
  <c r="AU201"/>
  <c r="AT201"/>
  <c r="AV201" s="1"/>
  <c r="AP201"/>
  <c r="AN201"/>
  <c r="AQ201" s="1"/>
  <c r="AM201"/>
  <c r="AL201"/>
  <c r="AK201"/>
  <c r="AJ201"/>
  <c r="B201" i="7" s="1"/>
  <c r="AI201" i="4"/>
  <c r="AH201"/>
  <c r="AG201"/>
  <c r="AF201"/>
  <c r="AE201"/>
  <c r="AD201"/>
  <c r="AB201"/>
  <c r="AA201"/>
  <c r="Z201"/>
  <c r="Y201"/>
  <c r="X201"/>
  <c r="W201"/>
  <c r="V201"/>
  <c r="U201"/>
  <c r="T201"/>
  <c r="S201"/>
  <c r="R201"/>
  <c r="K201"/>
  <c r="AC201" s="1"/>
  <c r="BF200"/>
  <c r="BE200"/>
  <c r="BD200"/>
  <c r="BC200"/>
  <c r="BB200"/>
  <c r="BA200"/>
  <c r="AZ200"/>
  <c r="AY200"/>
  <c r="AX200"/>
  <c r="AW200"/>
  <c r="AU200"/>
  <c r="AR200"/>
  <c r="AN200"/>
  <c r="AM200"/>
  <c r="AL200"/>
  <c r="AK200"/>
  <c r="AJ200"/>
  <c r="B200" i="7" s="1"/>
  <c r="AI200" i="4"/>
  <c r="AH200"/>
  <c r="AG200"/>
  <c r="AF200"/>
  <c r="AE200"/>
  <c r="AD200"/>
  <c r="AB200"/>
  <c r="AA200"/>
  <c r="Z200"/>
  <c r="Y200"/>
  <c r="X200"/>
  <c r="W200"/>
  <c r="V200"/>
  <c r="U200"/>
  <c r="T200"/>
  <c r="S200"/>
  <c r="R200"/>
  <c r="K200"/>
  <c r="AC200" s="1"/>
  <c r="BF199"/>
  <c r="BE199"/>
  <c r="BD199"/>
  <c r="BC199"/>
  <c r="BB199"/>
  <c r="BA199"/>
  <c r="AZ199"/>
  <c r="AY199"/>
  <c r="AX199"/>
  <c r="AW199"/>
  <c r="AU199"/>
  <c r="AT199"/>
  <c r="AV199" s="1"/>
  <c r="AP199"/>
  <c r="AN199"/>
  <c r="AQ199" s="1"/>
  <c r="AM199"/>
  <c r="AL199"/>
  <c r="AK199"/>
  <c r="AJ199"/>
  <c r="B199" i="7" s="1"/>
  <c r="AI199" i="4"/>
  <c r="AH199"/>
  <c r="AG199"/>
  <c r="AF199"/>
  <c r="AE199"/>
  <c r="AD199"/>
  <c r="AB199"/>
  <c r="AA199"/>
  <c r="Z199"/>
  <c r="Y199"/>
  <c r="X199"/>
  <c r="W199"/>
  <c r="V199"/>
  <c r="U199"/>
  <c r="T199"/>
  <c r="S199"/>
  <c r="R199"/>
  <c r="K199"/>
  <c r="AC199" s="1"/>
  <c r="BF198"/>
  <c r="BE198"/>
  <c r="BD198"/>
  <c r="BC198"/>
  <c r="BB198"/>
  <c r="BA198"/>
  <c r="AZ198"/>
  <c r="AY198"/>
  <c r="AX198"/>
  <c r="AW198"/>
  <c r="AU198"/>
  <c r="AR198"/>
  <c r="AN198"/>
  <c r="AM198"/>
  <c r="AL198"/>
  <c r="AK198"/>
  <c r="AJ198"/>
  <c r="B198" i="7" s="1"/>
  <c r="AI198" i="4"/>
  <c r="AH198"/>
  <c r="AG198"/>
  <c r="AF198"/>
  <c r="AE198"/>
  <c r="AD198"/>
  <c r="AB198"/>
  <c r="AA198"/>
  <c r="Z198"/>
  <c r="Y198"/>
  <c r="X198"/>
  <c r="W198"/>
  <c r="V198"/>
  <c r="U198"/>
  <c r="T198"/>
  <c r="S198"/>
  <c r="R198"/>
  <c r="K198"/>
  <c r="AC198" s="1"/>
  <c r="BF197"/>
  <c r="BE197"/>
  <c r="BD197"/>
  <c r="BC197"/>
  <c r="BB197"/>
  <c r="BA197"/>
  <c r="AZ197"/>
  <c r="AY197"/>
  <c r="AX197"/>
  <c r="AW197"/>
  <c r="AU197"/>
  <c r="AT197"/>
  <c r="AV197" s="1"/>
  <c r="AP197"/>
  <c r="AN197"/>
  <c r="AQ197" s="1"/>
  <c r="AM197"/>
  <c r="AL197"/>
  <c r="AK197"/>
  <c r="AJ197"/>
  <c r="B197" i="7" s="1"/>
  <c r="AI197" i="4"/>
  <c r="AH197"/>
  <c r="AG197"/>
  <c r="AF197"/>
  <c r="AE197"/>
  <c r="AD197"/>
  <c r="AB197"/>
  <c r="AA197"/>
  <c r="Z197"/>
  <c r="Y197"/>
  <c r="X197"/>
  <c r="W197"/>
  <c r="V197"/>
  <c r="U197"/>
  <c r="T197"/>
  <c r="S197"/>
  <c r="R197"/>
  <c r="K197"/>
  <c r="AC197" s="1"/>
  <c r="BF196"/>
  <c r="BE196"/>
  <c r="BD196"/>
  <c r="BC196"/>
  <c r="BB196"/>
  <c r="BA196"/>
  <c r="AZ196"/>
  <c r="AY196"/>
  <c r="AX196"/>
  <c r="AW196"/>
  <c r="AU196"/>
  <c r="AR196"/>
  <c r="AN196"/>
  <c r="AM196"/>
  <c r="AL196"/>
  <c r="AK196"/>
  <c r="AJ196"/>
  <c r="B196" i="7" s="1"/>
  <c r="AI196" i="4"/>
  <c r="AH196"/>
  <c r="AG196"/>
  <c r="AF196"/>
  <c r="AE196"/>
  <c r="AD196"/>
  <c r="AB196"/>
  <c r="AA196"/>
  <c r="Z196"/>
  <c r="Y196"/>
  <c r="X196"/>
  <c r="W196"/>
  <c r="V196"/>
  <c r="U196"/>
  <c r="T196"/>
  <c r="S196"/>
  <c r="R196"/>
  <c r="K196"/>
  <c r="AC196" s="1"/>
  <c r="BF195"/>
  <c r="BE195"/>
  <c r="BD195"/>
  <c r="BC195"/>
  <c r="BB195"/>
  <c r="BA195"/>
  <c r="AZ195"/>
  <c r="AY195"/>
  <c r="AX195"/>
  <c r="AW195"/>
  <c r="AU195"/>
  <c r="AT195"/>
  <c r="AV195" s="1"/>
  <c r="AP195"/>
  <c r="AN195"/>
  <c r="AQ195" s="1"/>
  <c r="AM195"/>
  <c r="AL195"/>
  <c r="AK195"/>
  <c r="AJ195"/>
  <c r="B195" i="7" s="1"/>
  <c r="AI195" i="4"/>
  <c r="AH195"/>
  <c r="AG195"/>
  <c r="AF195"/>
  <c r="AE195"/>
  <c r="AD195"/>
  <c r="AB195"/>
  <c r="AA195"/>
  <c r="Z195"/>
  <c r="Y195"/>
  <c r="X195"/>
  <c r="W195"/>
  <c r="V195"/>
  <c r="U195"/>
  <c r="T195"/>
  <c r="S195"/>
  <c r="R195"/>
  <c r="K195"/>
  <c r="AC195" s="1"/>
  <c r="BF194"/>
  <c r="BE194"/>
  <c r="BD194"/>
  <c r="BC194"/>
  <c r="BB194"/>
  <c r="BA194"/>
  <c r="AZ194"/>
  <c r="AY194"/>
  <c r="AX194"/>
  <c r="AW194"/>
  <c r="AU194"/>
  <c r="AR194"/>
  <c r="AN194"/>
  <c r="AM194"/>
  <c r="AL194"/>
  <c r="AK194"/>
  <c r="AJ194"/>
  <c r="B194" i="7" s="1"/>
  <c r="AI194" i="4"/>
  <c r="AH194"/>
  <c r="AG194"/>
  <c r="AF194"/>
  <c r="AE194"/>
  <c r="AD194"/>
  <c r="AB194"/>
  <c r="AA194"/>
  <c r="Z194"/>
  <c r="Y194"/>
  <c r="X194"/>
  <c r="W194"/>
  <c r="V194"/>
  <c r="U194"/>
  <c r="T194"/>
  <c r="S194"/>
  <c r="R194"/>
  <c r="K194"/>
  <c r="AC194" s="1"/>
  <c r="BF193"/>
  <c r="BE193"/>
  <c r="BD193"/>
  <c r="BC193"/>
  <c r="BB193"/>
  <c r="BA193"/>
  <c r="AZ193"/>
  <c r="AY193"/>
  <c r="AX193"/>
  <c r="AW193"/>
  <c r="AU193"/>
  <c r="AT193"/>
  <c r="AV193" s="1"/>
  <c r="AP193"/>
  <c r="AN193"/>
  <c r="AQ193" s="1"/>
  <c r="AM193"/>
  <c r="AL193"/>
  <c r="AK193"/>
  <c r="AJ193"/>
  <c r="B193" i="7" s="1"/>
  <c r="AI193" i="4"/>
  <c r="AH193"/>
  <c r="AG193"/>
  <c r="AF193"/>
  <c r="AE193"/>
  <c r="AD193"/>
  <c r="AB193"/>
  <c r="AA193"/>
  <c r="Z193"/>
  <c r="Y193"/>
  <c r="X193"/>
  <c r="W193"/>
  <c r="V193"/>
  <c r="U193"/>
  <c r="T193"/>
  <c r="S193"/>
  <c r="R193"/>
  <c r="K193"/>
  <c r="AC193" s="1"/>
  <c r="BF192"/>
  <c r="BE192"/>
  <c r="BD192"/>
  <c r="BC192"/>
  <c r="BB192"/>
  <c r="BA192"/>
  <c r="AZ192"/>
  <c r="AY192"/>
  <c r="AX192"/>
  <c r="AW192"/>
  <c r="AU192"/>
  <c r="AR192"/>
  <c r="AN192"/>
  <c r="AM192"/>
  <c r="AL192"/>
  <c r="AK192"/>
  <c r="AJ192"/>
  <c r="B192" i="7" s="1"/>
  <c r="AI192" i="4"/>
  <c r="AH192"/>
  <c r="AG192"/>
  <c r="AF192"/>
  <c r="AE192"/>
  <c r="AD192"/>
  <c r="AB192"/>
  <c r="AA192"/>
  <c r="Z192"/>
  <c r="Y192"/>
  <c r="X192"/>
  <c r="W192"/>
  <c r="V192"/>
  <c r="U192"/>
  <c r="T192"/>
  <c r="S192"/>
  <c r="R192"/>
  <c r="K192"/>
  <c r="AC192" s="1"/>
  <c r="BF191"/>
  <c r="BE191"/>
  <c r="BD191"/>
  <c r="BC191"/>
  <c r="BB191"/>
  <c r="BA191"/>
  <c r="AZ191"/>
  <c r="AY191"/>
  <c r="AX191"/>
  <c r="AW191"/>
  <c r="AU191"/>
  <c r="AT191"/>
  <c r="AV191" s="1"/>
  <c r="AP191"/>
  <c r="AN191"/>
  <c r="AQ191" s="1"/>
  <c r="AM191"/>
  <c r="AL191"/>
  <c r="AK191"/>
  <c r="AJ191"/>
  <c r="B191" i="7" s="1"/>
  <c r="AI191" i="4"/>
  <c r="AH191"/>
  <c r="AG191"/>
  <c r="AF191"/>
  <c r="AE191"/>
  <c r="AD191"/>
  <c r="AB191"/>
  <c r="AA191"/>
  <c r="Z191"/>
  <c r="Y191"/>
  <c r="X191"/>
  <c r="W191"/>
  <c r="V191"/>
  <c r="U191"/>
  <c r="T191"/>
  <c r="S191"/>
  <c r="R191"/>
  <c r="K191"/>
  <c r="AC191" s="1"/>
  <c r="BF190"/>
  <c r="BE190"/>
  <c r="BD190"/>
  <c r="BC190"/>
  <c r="BB190"/>
  <c r="BA190"/>
  <c r="AZ190"/>
  <c r="AY190"/>
  <c r="AX190"/>
  <c r="AW190"/>
  <c r="AU190"/>
  <c r="AR190"/>
  <c r="AN190"/>
  <c r="AM190"/>
  <c r="AL190"/>
  <c r="AK190"/>
  <c r="AJ190"/>
  <c r="B190" i="7" s="1"/>
  <c r="AI190" i="4"/>
  <c r="AH190"/>
  <c r="AG190"/>
  <c r="AF190"/>
  <c r="AE190"/>
  <c r="AD190"/>
  <c r="AB190"/>
  <c r="AA190"/>
  <c r="Z190"/>
  <c r="Y190"/>
  <c r="X190"/>
  <c r="W190"/>
  <c r="V190"/>
  <c r="U190"/>
  <c r="T190"/>
  <c r="S190"/>
  <c r="R190"/>
  <c r="K190"/>
  <c r="AC190" s="1"/>
  <c r="BF189"/>
  <c r="BE189"/>
  <c r="BD189"/>
  <c r="BC189"/>
  <c r="BB189"/>
  <c r="BA189"/>
  <c r="AZ189"/>
  <c r="AY189"/>
  <c r="AX189"/>
  <c r="AW189"/>
  <c r="AU189"/>
  <c r="AT189"/>
  <c r="AV189" s="1"/>
  <c r="AP189"/>
  <c r="AN189"/>
  <c r="AQ189" s="1"/>
  <c r="AM189"/>
  <c r="AL189"/>
  <c r="AK189"/>
  <c r="AJ189"/>
  <c r="B189" i="7" s="1"/>
  <c r="AI189" i="4"/>
  <c r="AH189"/>
  <c r="AG189"/>
  <c r="AF189"/>
  <c r="AE189"/>
  <c r="AD189"/>
  <c r="AB189"/>
  <c r="AA189"/>
  <c r="Z189"/>
  <c r="Y189"/>
  <c r="X189"/>
  <c r="W189"/>
  <c r="V189"/>
  <c r="U189"/>
  <c r="T189"/>
  <c r="S189"/>
  <c r="R189"/>
  <c r="K189"/>
  <c r="AC189" s="1"/>
  <c r="BF188"/>
  <c r="BE188"/>
  <c r="BD188"/>
  <c r="BC188"/>
  <c r="BB188"/>
  <c r="BA188"/>
  <c r="AZ188"/>
  <c r="AY188"/>
  <c r="AX188"/>
  <c r="AW188"/>
  <c r="AU188"/>
  <c r="AR188"/>
  <c r="AN188"/>
  <c r="AM188"/>
  <c r="AL188"/>
  <c r="AK188"/>
  <c r="AJ188"/>
  <c r="B188" i="7" s="1"/>
  <c r="AI188" i="4"/>
  <c r="AH188"/>
  <c r="AG188"/>
  <c r="AF188"/>
  <c r="AE188"/>
  <c r="AD188"/>
  <c r="AB188"/>
  <c r="AA188"/>
  <c r="Z188"/>
  <c r="Y188"/>
  <c r="X188"/>
  <c r="W188"/>
  <c r="V188"/>
  <c r="U188"/>
  <c r="T188"/>
  <c r="S188"/>
  <c r="R188"/>
  <c r="K188"/>
  <c r="AC188" s="1"/>
  <c r="BF187"/>
  <c r="BE187"/>
  <c r="BD187"/>
  <c r="BC187"/>
  <c r="BB187"/>
  <c r="BA187"/>
  <c r="AZ187"/>
  <c r="AY187"/>
  <c r="AX187"/>
  <c r="AW187"/>
  <c r="AU187"/>
  <c r="AT187"/>
  <c r="AV187" s="1"/>
  <c r="AP187"/>
  <c r="AN187"/>
  <c r="AQ187" s="1"/>
  <c r="AM187"/>
  <c r="AL187"/>
  <c r="AK187"/>
  <c r="AJ187"/>
  <c r="B187" i="7" s="1"/>
  <c r="AI187" i="4"/>
  <c r="AH187"/>
  <c r="AG187"/>
  <c r="AF187"/>
  <c r="AE187"/>
  <c r="AD187"/>
  <c r="AB187"/>
  <c r="AA187"/>
  <c r="Z187"/>
  <c r="Y187"/>
  <c r="X187"/>
  <c r="W187"/>
  <c r="V187"/>
  <c r="U187"/>
  <c r="T187"/>
  <c r="S187"/>
  <c r="R187"/>
  <c r="K187"/>
  <c r="AC187" s="1"/>
  <c r="BF186"/>
  <c r="BE186"/>
  <c r="BD186"/>
  <c r="BC186"/>
  <c r="BB186"/>
  <c r="BA186"/>
  <c r="AZ186"/>
  <c r="AY186"/>
  <c r="AX186"/>
  <c r="AW186"/>
  <c r="AU186"/>
  <c r="AR186"/>
  <c r="AN186"/>
  <c r="AM186"/>
  <c r="AL186"/>
  <c r="AK186"/>
  <c r="AJ186"/>
  <c r="B186" i="7" s="1"/>
  <c r="AI186" i="4"/>
  <c r="AH186"/>
  <c r="AG186"/>
  <c r="AF186"/>
  <c r="AE186"/>
  <c r="AD186"/>
  <c r="AB186"/>
  <c r="AA186"/>
  <c r="Z186"/>
  <c r="Y186"/>
  <c r="X186"/>
  <c r="W186"/>
  <c r="V186"/>
  <c r="U186"/>
  <c r="T186"/>
  <c r="S186"/>
  <c r="R186"/>
  <c r="K186"/>
  <c r="AC186" s="1"/>
  <c r="BF185"/>
  <c r="BE185"/>
  <c r="BD185"/>
  <c r="BC185"/>
  <c r="BB185"/>
  <c r="BA185"/>
  <c r="AZ185"/>
  <c r="AY185"/>
  <c r="AX185"/>
  <c r="AW185"/>
  <c r="AU185"/>
  <c r="AT185"/>
  <c r="AV185" s="1"/>
  <c r="AP185"/>
  <c r="AN185"/>
  <c r="AQ185" s="1"/>
  <c r="AM185"/>
  <c r="AL185"/>
  <c r="AK185"/>
  <c r="AJ185"/>
  <c r="B185" i="7" s="1"/>
  <c r="AI185" i="4"/>
  <c r="AH185"/>
  <c r="AG185"/>
  <c r="AF185"/>
  <c r="AE185"/>
  <c r="AD185"/>
  <c r="AB185"/>
  <c r="AA185"/>
  <c r="Z185"/>
  <c r="Y185"/>
  <c r="X185"/>
  <c r="W185"/>
  <c r="V185"/>
  <c r="U185"/>
  <c r="T185"/>
  <c r="S185"/>
  <c r="R185"/>
  <c r="K185"/>
  <c r="AC185" s="1"/>
  <c r="BF184"/>
  <c r="BE184"/>
  <c r="BD184"/>
  <c r="BC184"/>
  <c r="BB184"/>
  <c r="BA184"/>
  <c r="AZ184"/>
  <c r="AY184"/>
  <c r="AX184"/>
  <c r="AW184"/>
  <c r="AU184"/>
  <c r="AN184"/>
  <c r="AR184" s="1"/>
  <c r="AM184"/>
  <c r="AL184"/>
  <c r="AK184"/>
  <c r="AJ184"/>
  <c r="B184" i="7" s="1"/>
  <c r="AI184" i="4"/>
  <c r="AH184"/>
  <c r="AG184"/>
  <c r="AF184"/>
  <c r="AE184"/>
  <c r="AD184"/>
  <c r="AB184"/>
  <c r="AA184"/>
  <c r="Z184"/>
  <c r="Y184"/>
  <c r="X184"/>
  <c r="W184"/>
  <c r="V184"/>
  <c r="U184"/>
  <c r="T184"/>
  <c r="S184"/>
  <c r="R184"/>
  <c r="K184"/>
  <c r="AC184" s="1"/>
  <c r="BF183"/>
  <c r="BE183"/>
  <c r="BD183"/>
  <c r="BC183"/>
  <c r="BB183"/>
  <c r="BA183"/>
  <c r="AZ183"/>
  <c r="AY183"/>
  <c r="AX183"/>
  <c r="AW183"/>
  <c r="AU183"/>
  <c r="AT183"/>
  <c r="AV183" s="1"/>
  <c r="AP183"/>
  <c r="AN183"/>
  <c r="AQ183" s="1"/>
  <c r="AM183"/>
  <c r="AL183"/>
  <c r="AK183"/>
  <c r="AJ183"/>
  <c r="B183" i="7" s="1"/>
  <c r="AI183" i="4"/>
  <c r="AH183"/>
  <c r="AG183"/>
  <c r="AF183"/>
  <c r="AE183"/>
  <c r="AD183"/>
  <c r="AB183"/>
  <c r="AA183"/>
  <c r="Z183"/>
  <c r="Y183"/>
  <c r="X183"/>
  <c r="W183"/>
  <c r="V183"/>
  <c r="U183"/>
  <c r="T183"/>
  <c r="S183"/>
  <c r="R183"/>
  <c r="K183"/>
  <c r="AC183" s="1"/>
  <c r="BF182"/>
  <c r="BE182"/>
  <c r="BD182"/>
  <c r="BC182"/>
  <c r="BB182"/>
  <c r="BA182"/>
  <c r="AZ182"/>
  <c r="AY182"/>
  <c r="AX182"/>
  <c r="AW182"/>
  <c r="AU182"/>
  <c r="AR182"/>
  <c r="AN182"/>
  <c r="AM182"/>
  <c r="AL182"/>
  <c r="AK182"/>
  <c r="AJ182"/>
  <c r="B182" i="7" s="1"/>
  <c r="AI182" i="4"/>
  <c r="AH182"/>
  <c r="AG182"/>
  <c r="AF182"/>
  <c r="AE182"/>
  <c r="AD182"/>
  <c r="AB182"/>
  <c r="AA182"/>
  <c r="Z182"/>
  <c r="Y182"/>
  <c r="X182"/>
  <c r="W182"/>
  <c r="V182"/>
  <c r="U182"/>
  <c r="T182"/>
  <c r="S182"/>
  <c r="R182"/>
  <c r="K182"/>
  <c r="AC182" s="1"/>
  <c r="BF181"/>
  <c r="BE181"/>
  <c r="BD181"/>
  <c r="BC181"/>
  <c r="BB181"/>
  <c r="BA181"/>
  <c r="AZ181"/>
  <c r="AY181"/>
  <c r="AX181"/>
  <c r="AW181"/>
  <c r="AU181"/>
  <c r="AT181"/>
  <c r="AV181" s="1"/>
  <c r="AP181"/>
  <c r="AN181"/>
  <c r="AQ181" s="1"/>
  <c r="AM181"/>
  <c r="AL181"/>
  <c r="AK181"/>
  <c r="AJ181"/>
  <c r="B181" i="7" s="1"/>
  <c r="AI181" i="4"/>
  <c r="AH181"/>
  <c r="AG181"/>
  <c r="AF181"/>
  <c r="AE181"/>
  <c r="AD181"/>
  <c r="AB181"/>
  <c r="AA181"/>
  <c r="Z181"/>
  <c r="Y181"/>
  <c r="X181"/>
  <c r="W181"/>
  <c r="V181"/>
  <c r="U181"/>
  <c r="T181"/>
  <c r="S181"/>
  <c r="R181"/>
  <c r="K181"/>
  <c r="AC181" s="1"/>
  <c r="BF180"/>
  <c r="BE180"/>
  <c r="BD180"/>
  <c r="BC180"/>
  <c r="BB180"/>
  <c r="BA180"/>
  <c r="AZ180"/>
  <c r="AY180"/>
  <c r="AX180"/>
  <c r="AW180"/>
  <c r="AU180"/>
  <c r="AN180"/>
  <c r="AR180" s="1"/>
  <c r="AM180"/>
  <c r="AL180"/>
  <c r="AK180"/>
  <c r="AJ180"/>
  <c r="B180" i="7" s="1"/>
  <c r="AI180" i="4"/>
  <c r="AH180"/>
  <c r="AG180"/>
  <c r="AF180"/>
  <c r="AE180"/>
  <c r="AD180"/>
  <c r="AB180"/>
  <c r="AA180"/>
  <c r="Z180"/>
  <c r="Y180"/>
  <c r="X180"/>
  <c r="W180"/>
  <c r="V180"/>
  <c r="U180"/>
  <c r="T180"/>
  <c r="S180"/>
  <c r="R180"/>
  <c r="K180"/>
  <c r="AC180" s="1"/>
  <c r="BF179"/>
  <c r="BE179"/>
  <c r="BD179"/>
  <c r="BC179"/>
  <c r="BB179"/>
  <c r="BA179"/>
  <c r="AZ179"/>
  <c r="AY179"/>
  <c r="AX179"/>
  <c r="AW179"/>
  <c r="AU179"/>
  <c r="AT179"/>
  <c r="AV179" s="1"/>
  <c r="AP179"/>
  <c r="AN179"/>
  <c r="AQ179" s="1"/>
  <c r="AM179"/>
  <c r="AL179"/>
  <c r="AK179"/>
  <c r="AJ179"/>
  <c r="B179" i="7" s="1"/>
  <c r="AI179" i="4"/>
  <c r="AH179"/>
  <c r="AG179"/>
  <c r="AF179"/>
  <c r="AE179"/>
  <c r="AD179"/>
  <c r="AB179"/>
  <c r="AA179"/>
  <c r="Z179"/>
  <c r="Y179"/>
  <c r="X179"/>
  <c r="W179"/>
  <c r="V179"/>
  <c r="U179"/>
  <c r="T179"/>
  <c r="S179"/>
  <c r="R179"/>
  <c r="K179"/>
  <c r="AC179" s="1"/>
  <c r="BF178"/>
  <c r="BE178"/>
  <c r="BD178"/>
  <c r="BC178"/>
  <c r="BB178"/>
  <c r="BA178"/>
  <c r="AZ178"/>
  <c r="AY178"/>
  <c r="AX178"/>
  <c r="AW178"/>
  <c r="AU178"/>
  <c r="AN178"/>
  <c r="AR178" s="1"/>
  <c r="AM178"/>
  <c r="AL178"/>
  <c r="AK178"/>
  <c r="AJ178"/>
  <c r="B178" i="7" s="1"/>
  <c r="AI178" i="4"/>
  <c r="AH178"/>
  <c r="AG178"/>
  <c r="AF178"/>
  <c r="AE178"/>
  <c r="AD178"/>
  <c r="AB178"/>
  <c r="AA178"/>
  <c r="Z178"/>
  <c r="Y178"/>
  <c r="X178"/>
  <c r="W178"/>
  <c r="V178"/>
  <c r="U178"/>
  <c r="T178"/>
  <c r="S178"/>
  <c r="R178"/>
  <c r="K178"/>
  <c r="AC178" s="1"/>
  <c r="BF177"/>
  <c r="BE177"/>
  <c r="BD177"/>
  <c r="BC177"/>
  <c r="BB177"/>
  <c r="BA177"/>
  <c r="AZ177"/>
  <c r="AY177"/>
  <c r="AX177"/>
  <c r="AW177"/>
  <c r="AU177"/>
  <c r="AT177"/>
  <c r="AV177" s="1"/>
  <c r="AP177"/>
  <c r="AN177"/>
  <c r="AM177"/>
  <c r="AL177"/>
  <c r="AK177"/>
  <c r="AJ177"/>
  <c r="B177" i="7" s="1"/>
  <c r="AI177" i="4"/>
  <c r="AH177"/>
  <c r="AG177"/>
  <c r="AF177"/>
  <c r="AE177"/>
  <c r="AD177"/>
  <c r="AB177"/>
  <c r="AA177"/>
  <c r="Z177"/>
  <c r="Y177"/>
  <c r="X177"/>
  <c r="W177"/>
  <c r="V177"/>
  <c r="U177"/>
  <c r="T177"/>
  <c r="S177"/>
  <c r="R177"/>
  <c r="K177"/>
  <c r="AC177" s="1"/>
  <c r="BF176"/>
  <c r="BE176"/>
  <c r="BD176"/>
  <c r="BC176"/>
  <c r="BB176"/>
  <c r="BA176"/>
  <c r="AZ176"/>
  <c r="AY176"/>
  <c r="AX176"/>
  <c r="AW176"/>
  <c r="AU176"/>
  <c r="AP176"/>
  <c r="AN176"/>
  <c r="AR176" s="1"/>
  <c r="AM176"/>
  <c r="AL176"/>
  <c r="AK176"/>
  <c r="AJ176"/>
  <c r="B176" i="7" s="1"/>
  <c r="AI176" i="4"/>
  <c r="AH176"/>
  <c r="AG176"/>
  <c r="AF176"/>
  <c r="AE176"/>
  <c r="AD176"/>
  <c r="AB176"/>
  <c r="AA176"/>
  <c r="Z176"/>
  <c r="Y176"/>
  <c r="X176"/>
  <c r="W176"/>
  <c r="V176"/>
  <c r="U176"/>
  <c r="T176"/>
  <c r="S176"/>
  <c r="R176"/>
  <c r="K176"/>
  <c r="AC176" s="1"/>
  <c r="BF175"/>
  <c r="BE175"/>
  <c r="BD175"/>
  <c r="BC175"/>
  <c r="BB175"/>
  <c r="BA175"/>
  <c r="AZ175"/>
  <c r="AY175"/>
  <c r="AX175"/>
  <c r="AW175"/>
  <c r="AU175"/>
  <c r="AT175"/>
  <c r="AV175" s="1"/>
  <c r="AR175"/>
  <c r="AN175"/>
  <c r="AP175" s="1"/>
  <c r="AM175"/>
  <c r="AL175"/>
  <c r="AK175"/>
  <c r="AJ175"/>
  <c r="B175" i="7" s="1"/>
  <c r="AI175" i="4"/>
  <c r="AH175"/>
  <c r="AG175"/>
  <c r="AF175"/>
  <c r="AE175"/>
  <c r="AD175"/>
  <c r="AB175"/>
  <c r="AA175"/>
  <c r="Z175"/>
  <c r="Y175"/>
  <c r="X175"/>
  <c r="W175"/>
  <c r="V175"/>
  <c r="U175"/>
  <c r="T175"/>
  <c r="S175"/>
  <c r="R175"/>
  <c r="K175"/>
  <c r="AC175" s="1"/>
  <c r="BF174"/>
  <c r="BE174"/>
  <c r="BD174"/>
  <c r="BC174"/>
  <c r="BB174"/>
  <c r="BA174"/>
  <c r="AZ174"/>
  <c r="AY174"/>
  <c r="AX174"/>
  <c r="AW174"/>
  <c r="AU174"/>
  <c r="AP174"/>
  <c r="AN174"/>
  <c r="AR174" s="1"/>
  <c r="AM174"/>
  <c r="AL174"/>
  <c r="AK174"/>
  <c r="AJ174"/>
  <c r="B174" i="7" s="1"/>
  <c r="AI174" i="4"/>
  <c r="AH174"/>
  <c r="AG174"/>
  <c r="AF174"/>
  <c r="AE174"/>
  <c r="AD174"/>
  <c r="AB174"/>
  <c r="AA174"/>
  <c r="Z174"/>
  <c r="Y174"/>
  <c r="X174"/>
  <c r="W174"/>
  <c r="V174"/>
  <c r="U174"/>
  <c r="T174"/>
  <c r="S174"/>
  <c r="R174"/>
  <c r="K174"/>
  <c r="AC174" s="1"/>
  <c r="BF173"/>
  <c r="BE173"/>
  <c r="BD173"/>
  <c r="BC173"/>
  <c r="BB173"/>
  <c r="BA173"/>
  <c r="AZ173"/>
  <c r="AY173"/>
  <c r="AX173"/>
  <c r="AW173"/>
  <c r="AU173"/>
  <c r="AT173"/>
  <c r="AV173" s="1"/>
  <c r="AR173"/>
  <c r="AN173"/>
  <c r="AP173" s="1"/>
  <c r="AM173"/>
  <c r="AL173"/>
  <c r="AK173"/>
  <c r="AJ173"/>
  <c r="B173" i="7" s="1"/>
  <c r="AI173" i="4"/>
  <c r="AH173"/>
  <c r="AG173"/>
  <c r="AF173"/>
  <c r="AE173"/>
  <c r="AD173"/>
  <c r="AB173"/>
  <c r="AA173"/>
  <c r="Z173"/>
  <c r="Y173"/>
  <c r="X173"/>
  <c r="W173"/>
  <c r="V173"/>
  <c r="U173"/>
  <c r="T173"/>
  <c r="S173"/>
  <c r="R173"/>
  <c r="K173"/>
  <c r="AC173" s="1"/>
  <c r="BF172"/>
  <c r="BE172"/>
  <c r="BD172"/>
  <c r="BC172"/>
  <c r="BB172"/>
  <c r="BA172"/>
  <c r="AZ172"/>
  <c r="AY172"/>
  <c r="AX172"/>
  <c r="AW172"/>
  <c r="AU172"/>
  <c r="AP172"/>
  <c r="AN172"/>
  <c r="AR172" s="1"/>
  <c r="AM172"/>
  <c r="AL172"/>
  <c r="AK172"/>
  <c r="AJ172"/>
  <c r="B172" i="7" s="1"/>
  <c r="AI172" i="4"/>
  <c r="AH172"/>
  <c r="AG172"/>
  <c r="AF172"/>
  <c r="AE172"/>
  <c r="AD172"/>
  <c r="AB172"/>
  <c r="AA172"/>
  <c r="Z172"/>
  <c r="Y172"/>
  <c r="X172"/>
  <c r="W172"/>
  <c r="V172"/>
  <c r="U172"/>
  <c r="T172"/>
  <c r="S172"/>
  <c r="R172"/>
  <c r="K172"/>
  <c r="AC172" s="1"/>
  <c r="BF171"/>
  <c r="BE171"/>
  <c r="BD171"/>
  <c r="BC171"/>
  <c r="BB171"/>
  <c r="BA171"/>
  <c r="AZ171"/>
  <c r="AY171"/>
  <c r="AX171"/>
  <c r="AW171"/>
  <c r="AU171"/>
  <c r="AT171"/>
  <c r="AV171" s="1"/>
  <c r="AR171"/>
  <c r="AN171"/>
  <c r="AP171" s="1"/>
  <c r="AM171"/>
  <c r="AL171"/>
  <c r="AK171"/>
  <c r="AJ171"/>
  <c r="B171" i="7" s="1"/>
  <c r="AI171" i="4"/>
  <c r="AH171"/>
  <c r="AG171"/>
  <c r="AF171"/>
  <c r="AE171"/>
  <c r="AD171"/>
  <c r="AB171"/>
  <c r="AA171"/>
  <c r="Z171"/>
  <c r="Y171"/>
  <c r="X171"/>
  <c r="W171"/>
  <c r="V171"/>
  <c r="U171"/>
  <c r="T171"/>
  <c r="S171"/>
  <c r="R171"/>
  <c r="K171"/>
  <c r="AC171" s="1"/>
  <c r="BF170"/>
  <c r="BE170"/>
  <c r="BD170"/>
  <c r="BC170"/>
  <c r="BB170"/>
  <c r="BA170"/>
  <c r="AZ170"/>
  <c r="AY170"/>
  <c r="AX170"/>
  <c r="AW170"/>
  <c r="AU170"/>
  <c r="AP170"/>
  <c r="AN170"/>
  <c r="AR170" s="1"/>
  <c r="AM170"/>
  <c r="AL170"/>
  <c r="AK170"/>
  <c r="AJ170"/>
  <c r="B170" i="7" s="1"/>
  <c r="AI170" i="4"/>
  <c r="AH170"/>
  <c r="AG170"/>
  <c r="AF170"/>
  <c r="AE170"/>
  <c r="AD170"/>
  <c r="AB170"/>
  <c r="AA170"/>
  <c r="Z170"/>
  <c r="Y170"/>
  <c r="X170"/>
  <c r="W170"/>
  <c r="V170"/>
  <c r="U170"/>
  <c r="T170"/>
  <c r="S170"/>
  <c r="R170"/>
  <c r="K170"/>
  <c r="AC170" s="1"/>
  <c r="BF169"/>
  <c r="BE169"/>
  <c r="BD169"/>
  <c r="BC169"/>
  <c r="BB169"/>
  <c r="BA169"/>
  <c r="AZ169"/>
  <c r="AY169"/>
  <c r="AX169"/>
  <c r="AW169"/>
  <c r="AU169"/>
  <c r="AT169"/>
  <c r="AV169" s="1"/>
  <c r="AR169"/>
  <c r="AN169"/>
  <c r="AP169" s="1"/>
  <c r="AM169"/>
  <c r="AL169"/>
  <c r="AK169"/>
  <c r="AJ169"/>
  <c r="B169" i="7" s="1"/>
  <c r="AI169" i="4"/>
  <c r="AH169"/>
  <c r="AG169"/>
  <c r="AF169"/>
  <c r="AE169"/>
  <c r="AD169"/>
  <c r="AB169"/>
  <c r="AA169"/>
  <c r="Z169"/>
  <c r="Y169"/>
  <c r="X169"/>
  <c r="W169"/>
  <c r="V169"/>
  <c r="U169"/>
  <c r="T169"/>
  <c r="S169"/>
  <c r="R169"/>
  <c r="K169"/>
  <c r="AC169" s="1"/>
  <c r="BF168"/>
  <c r="BE168"/>
  <c r="BD168"/>
  <c r="BC168"/>
  <c r="BB168"/>
  <c r="BA168"/>
  <c r="AZ168"/>
  <c r="AY168"/>
  <c r="AX168"/>
  <c r="AW168"/>
  <c r="AU168"/>
  <c r="AP168"/>
  <c r="AN168"/>
  <c r="AR168" s="1"/>
  <c r="AM168"/>
  <c r="AL168"/>
  <c r="AK168"/>
  <c r="AJ168"/>
  <c r="B168" i="7" s="1"/>
  <c r="AI168" i="4"/>
  <c r="AH168"/>
  <c r="AG168"/>
  <c r="AF168"/>
  <c r="AE168"/>
  <c r="AD168"/>
  <c r="AB168"/>
  <c r="AA168"/>
  <c r="Z168"/>
  <c r="Y168"/>
  <c r="X168"/>
  <c r="W168"/>
  <c r="V168"/>
  <c r="U168"/>
  <c r="T168"/>
  <c r="S168"/>
  <c r="R168"/>
  <c r="K168"/>
  <c r="AC168" s="1"/>
  <c r="BF167"/>
  <c r="BE167"/>
  <c r="BD167"/>
  <c r="BC167"/>
  <c r="BB167"/>
  <c r="BA167"/>
  <c r="AZ167"/>
  <c r="AY167"/>
  <c r="AX167"/>
  <c r="AW167"/>
  <c r="AU167"/>
  <c r="AT167"/>
  <c r="AV167" s="1"/>
  <c r="AR167"/>
  <c r="AN167"/>
  <c r="AP167" s="1"/>
  <c r="AM167"/>
  <c r="AL167"/>
  <c r="AK167"/>
  <c r="AJ167"/>
  <c r="B167" i="7" s="1"/>
  <c r="AI167" i="4"/>
  <c r="AH167"/>
  <c r="AG167"/>
  <c r="AF167"/>
  <c r="AE167"/>
  <c r="AD167"/>
  <c r="AB167"/>
  <c r="AA167"/>
  <c r="Z167"/>
  <c r="Y167"/>
  <c r="X167"/>
  <c r="W167"/>
  <c r="V167"/>
  <c r="U167"/>
  <c r="T167"/>
  <c r="S167"/>
  <c r="R167"/>
  <c r="K167"/>
  <c r="AC167" s="1"/>
  <c r="BF166"/>
  <c r="BE166"/>
  <c r="BD166"/>
  <c r="BC166"/>
  <c r="BB166"/>
  <c r="BA166"/>
  <c r="AZ166"/>
  <c r="AY166"/>
  <c r="AX166"/>
  <c r="AW166"/>
  <c r="AU166"/>
  <c r="AP166"/>
  <c r="AN166"/>
  <c r="AR166" s="1"/>
  <c r="AM166"/>
  <c r="AL166"/>
  <c r="AK166"/>
  <c r="AJ166"/>
  <c r="B166" i="7" s="1"/>
  <c r="AI166" i="4"/>
  <c r="AH166"/>
  <c r="AG166"/>
  <c r="AF166"/>
  <c r="AE166"/>
  <c r="AD166"/>
  <c r="AB166"/>
  <c r="AA166"/>
  <c r="Z166"/>
  <c r="Y166"/>
  <c r="X166"/>
  <c r="W166"/>
  <c r="V166"/>
  <c r="U166"/>
  <c r="T166"/>
  <c r="S166"/>
  <c r="R166"/>
  <c r="K166"/>
  <c r="AC166" s="1"/>
  <c r="BF165"/>
  <c r="BE165"/>
  <c r="BD165"/>
  <c r="BC165"/>
  <c r="BB165"/>
  <c r="BA165"/>
  <c r="AZ165"/>
  <c r="AY165"/>
  <c r="AX165"/>
  <c r="AW165"/>
  <c r="AU165"/>
  <c r="AT165"/>
  <c r="AV165" s="1"/>
  <c r="AR165"/>
  <c r="AN165"/>
  <c r="AP165" s="1"/>
  <c r="AM165"/>
  <c r="AL165"/>
  <c r="AK165"/>
  <c r="AJ165"/>
  <c r="B165" i="7" s="1"/>
  <c r="AI165" i="4"/>
  <c r="AH165"/>
  <c r="AG165"/>
  <c r="AF165"/>
  <c r="AE165"/>
  <c r="AD165"/>
  <c r="AB165"/>
  <c r="AA165"/>
  <c r="Z165"/>
  <c r="Y165"/>
  <c r="X165"/>
  <c r="W165"/>
  <c r="V165"/>
  <c r="U165"/>
  <c r="T165"/>
  <c r="S165"/>
  <c r="R165"/>
  <c r="K165"/>
  <c r="AC165" s="1"/>
  <c r="BF164"/>
  <c r="BE164"/>
  <c r="BD164"/>
  <c r="BC164"/>
  <c r="BB164"/>
  <c r="BA164"/>
  <c r="AZ164"/>
  <c r="AY164"/>
  <c r="AX164"/>
  <c r="AW164"/>
  <c r="AU164"/>
  <c r="AP164"/>
  <c r="AN164"/>
  <c r="AR164" s="1"/>
  <c r="AM164"/>
  <c r="AL164"/>
  <c r="AK164"/>
  <c r="AJ164"/>
  <c r="B164" i="7" s="1"/>
  <c r="AI164" i="4"/>
  <c r="AH164"/>
  <c r="AG164"/>
  <c r="AF164"/>
  <c r="AE164"/>
  <c r="AD164"/>
  <c r="AB164"/>
  <c r="AA164"/>
  <c r="Z164"/>
  <c r="Y164"/>
  <c r="X164"/>
  <c r="W164"/>
  <c r="V164"/>
  <c r="U164"/>
  <c r="T164"/>
  <c r="S164"/>
  <c r="R164"/>
  <c r="K164"/>
  <c r="AC164" s="1"/>
  <c r="BF163"/>
  <c r="BE163"/>
  <c r="BD163"/>
  <c r="BC163"/>
  <c r="BB163"/>
  <c r="BA163"/>
  <c r="AZ163"/>
  <c r="AY163"/>
  <c r="AX163"/>
  <c r="AW163"/>
  <c r="AU163"/>
  <c r="AT163"/>
  <c r="AV163" s="1"/>
  <c r="AR163"/>
  <c r="AN163"/>
  <c r="AP163" s="1"/>
  <c r="AM163"/>
  <c r="AL163"/>
  <c r="AK163"/>
  <c r="AJ163"/>
  <c r="B163" i="7" s="1"/>
  <c r="AI163" i="4"/>
  <c r="AH163"/>
  <c r="AG163"/>
  <c r="AF163"/>
  <c r="AE163"/>
  <c r="AD163"/>
  <c r="AB163"/>
  <c r="AA163"/>
  <c r="Z163"/>
  <c r="Y163"/>
  <c r="X163"/>
  <c r="W163"/>
  <c r="V163"/>
  <c r="U163"/>
  <c r="T163"/>
  <c r="S163"/>
  <c r="R163"/>
  <c r="K163"/>
  <c r="AC163" s="1"/>
  <c r="BF162"/>
  <c r="BE162"/>
  <c r="BD162"/>
  <c r="BC162"/>
  <c r="BB162"/>
  <c r="BA162"/>
  <c r="AZ162"/>
  <c r="AY162"/>
  <c r="AX162"/>
  <c r="AW162"/>
  <c r="AU162"/>
  <c r="AP162"/>
  <c r="AN162"/>
  <c r="AR162" s="1"/>
  <c r="AM162"/>
  <c r="AL162"/>
  <c r="AK162"/>
  <c r="AJ162"/>
  <c r="B162" i="7" s="1"/>
  <c r="AI162" i="4"/>
  <c r="AH162"/>
  <c r="AG162"/>
  <c r="AF162"/>
  <c r="AE162"/>
  <c r="AD162"/>
  <c r="AB162"/>
  <c r="AA162"/>
  <c r="Z162"/>
  <c r="Y162"/>
  <c r="X162"/>
  <c r="W162"/>
  <c r="V162"/>
  <c r="U162"/>
  <c r="T162"/>
  <c r="S162"/>
  <c r="R162"/>
  <c r="K162"/>
  <c r="AC162" s="1"/>
  <c r="BF161"/>
  <c r="BE161"/>
  <c r="BD161"/>
  <c r="BC161"/>
  <c r="BB161"/>
  <c r="BA161"/>
  <c r="AZ161"/>
  <c r="AY161"/>
  <c r="AX161"/>
  <c r="AW161"/>
  <c r="AU161"/>
  <c r="AT161"/>
  <c r="AV161" s="1"/>
  <c r="AR161"/>
  <c r="AN161"/>
  <c r="AP161" s="1"/>
  <c r="AM161"/>
  <c r="AL161"/>
  <c r="AK161"/>
  <c r="AJ161"/>
  <c r="B161" i="7" s="1"/>
  <c r="AI161" i="4"/>
  <c r="AH161"/>
  <c r="AG161"/>
  <c r="AF161"/>
  <c r="AE161"/>
  <c r="AD161"/>
  <c r="AB161"/>
  <c r="AA161"/>
  <c r="Z161"/>
  <c r="Y161"/>
  <c r="X161"/>
  <c r="W161"/>
  <c r="V161"/>
  <c r="U161"/>
  <c r="T161"/>
  <c r="S161"/>
  <c r="R161"/>
  <c r="K161"/>
  <c r="AC161" s="1"/>
  <c r="BF160"/>
  <c r="BE160"/>
  <c r="BD160"/>
  <c r="BC160"/>
  <c r="BB160"/>
  <c r="BA160"/>
  <c r="AZ160"/>
  <c r="AY160"/>
  <c r="AX160"/>
  <c r="AW160"/>
  <c r="AU160"/>
  <c r="AP160"/>
  <c r="AN160"/>
  <c r="AR160" s="1"/>
  <c r="AM160"/>
  <c r="AL160"/>
  <c r="AK160"/>
  <c r="AJ160"/>
  <c r="B160" i="7" s="1"/>
  <c r="AI160" i="4"/>
  <c r="AH160"/>
  <c r="AG160"/>
  <c r="AF160"/>
  <c r="AE160"/>
  <c r="AD160"/>
  <c r="AB160"/>
  <c r="AA160"/>
  <c r="Z160"/>
  <c r="Y160"/>
  <c r="X160"/>
  <c r="W160"/>
  <c r="V160"/>
  <c r="U160"/>
  <c r="T160"/>
  <c r="S160"/>
  <c r="R160"/>
  <c r="K160"/>
  <c r="AC160" s="1"/>
  <c r="BF159"/>
  <c r="BE159"/>
  <c r="BD159"/>
  <c r="BC159"/>
  <c r="BB159"/>
  <c r="BA159"/>
  <c r="AZ159"/>
  <c r="AY159"/>
  <c r="AX159"/>
  <c r="AW159"/>
  <c r="AU159"/>
  <c r="AT159"/>
  <c r="AV159" s="1"/>
  <c r="AR159"/>
  <c r="AN159"/>
  <c r="AP159" s="1"/>
  <c r="AM159"/>
  <c r="AL159"/>
  <c r="AK159"/>
  <c r="AJ159"/>
  <c r="B159" i="7" s="1"/>
  <c r="AI159" i="4"/>
  <c r="AH159"/>
  <c r="AG159"/>
  <c r="AF159"/>
  <c r="AE159"/>
  <c r="AD159"/>
  <c r="AB159"/>
  <c r="AA159"/>
  <c r="Z159"/>
  <c r="Y159"/>
  <c r="X159"/>
  <c r="W159"/>
  <c r="V159"/>
  <c r="U159"/>
  <c r="T159"/>
  <c r="S159"/>
  <c r="R159"/>
  <c r="K159"/>
  <c r="AC159" s="1"/>
  <c r="BF158"/>
  <c r="BE158"/>
  <c r="BD158"/>
  <c r="BC158"/>
  <c r="BB158"/>
  <c r="BA158"/>
  <c r="AZ158"/>
  <c r="AY158"/>
  <c r="AX158"/>
  <c r="AW158"/>
  <c r="AU158"/>
  <c r="AP158"/>
  <c r="AN158"/>
  <c r="AR158" s="1"/>
  <c r="AM158"/>
  <c r="AL158"/>
  <c r="AK158"/>
  <c r="AJ158"/>
  <c r="B158" i="7" s="1"/>
  <c r="AI158" i="4"/>
  <c r="AH158"/>
  <c r="AG158"/>
  <c r="AF158"/>
  <c r="AE158"/>
  <c r="AD158"/>
  <c r="AB158"/>
  <c r="AA158"/>
  <c r="Z158"/>
  <c r="Y158"/>
  <c r="X158"/>
  <c r="W158"/>
  <c r="V158"/>
  <c r="U158"/>
  <c r="T158"/>
  <c r="S158"/>
  <c r="R158"/>
  <c r="K158"/>
  <c r="AC158" s="1"/>
  <c r="BF157"/>
  <c r="BE157"/>
  <c r="BD157"/>
  <c r="BC157"/>
  <c r="BB157"/>
  <c r="BA157"/>
  <c r="AZ157"/>
  <c r="AY157"/>
  <c r="AX157"/>
  <c r="AW157"/>
  <c r="AU157"/>
  <c r="AT157"/>
  <c r="AV157" s="1"/>
  <c r="AR157"/>
  <c r="AN157"/>
  <c r="AP157" s="1"/>
  <c r="AM157"/>
  <c r="AL157"/>
  <c r="AK157"/>
  <c r="AJ157"/>
  <c r="B157" i="7" s="1"/>
  <c r="AI157" i="4"/>
  <c r="AH157"/>
  <c r="AG157"/>
  <c r="AF157"/>
  <c r="AE157"/>
  <c r="AD157"/>
  <c r="AB157"/>
  <c r="AA157"/>
  <c r="Z157"/>
  <c r="Y157"/>
  <c r="X157"/>
  <c r="W157"/>
  <c r="V157"/>
  <c r="U157"/>
  <c r="T157"/>
  <c r="S157"/>
  <c r="R157"/>
  <c r="K157"/>
  <c r="AC157" s="1"/>
  <c r="BF156"/>
  <c r="BE156"/>
  <c r="BD156"/>
  <c r="BC156"/>
  <c r="BB156"/>
  <c r="BA156"/>
  <c r="AZ156"/>
  <c r="AY156"/>
  <c r="AX156"/>
  <c r="AW156"/>
  <c r="AU156"/>
  <c r="AP156"/>
  <c r="AN156"/>
  <c r="AR156" s="1"/>
  <c r="AM156"/>
  <c r="AL156"/>
  <c r="AK156"/>
  <c r="AJ156"/>
  <c r="B156" i="7" s="1"/>
  <c r="AI156" i="4"/>
  <c r="AH156"/>
  <c r="AG156"/>
  <c r="AF156"/>
  <c r="AE156"/>
  <c r="AD156"/>
  <c r="AB156"/>
  <c r="AA156"/>
  <c r="Z156"/>
  <c r="Y156"/>
  <c r="X156"/>
  <c r="W156"/>
  <c r="V156"/>
  <c r="U156"/>
  <c r="T156"/>
  <c r="S156"/>
  <c r="R156"/>
  <c r="K156"/>
  <c r="AC156" s="1"/>
  <c r="BF155"/>
  <c r="BE155"/>
  <c r="BD155"/>
  <c r="BC155"/>
  <c r="BB155"/>
  <c r="BA155"/>
  <c r="AZ155"/>
  <c r="AY155"/>
  <c r="AX155"/>
  <c r="AW155"/>
  <c r="AU155"/>
  <c r="AT155"/>
  <c r="AV155" s="1"/>
  <c r="AR155"/>
  <c r="AN155"/>
  <c r="AP155" s="1"/>
  <c r="AM155"/>
  <c r="AL155"/>
  <c r="AK155"/>
  <c r="AJ155"/>
  <c r="B155" i="7" s="1"/>
  <c r="AI155" i="4"/>
  <c r="AH155"/>
  <c r="AG155"/>
  <c r="AF155"/>
  <c r="AE155"/>
  <c r="AD155"/>
  <c r="AB155"/>
  <c r="AA155"/>
  <c r="Z155"/>
  <c r="Y155"/>
  <c r="X155"/>
  <c r="W155"/>
  <c r="V155"/>
  <c r="U155"/>
  <c r="T155"/>
  <c r="S155"/>
  <c r="R155"/>
  <c r="K155"/>
  <c r="AC155" s="1"/>
  <c r="BF154"/>
  <c r="BE154"/>
  <c r="BD154"/>
  <c r="BC154"/>
  <c r="BB154"/>
  <c r="BA154"/>
  <c r="AZ154"/>
  <c r="AY154"/>
  <c r="AX154"/>
  <c r="AW154"/>
  <c r="AU154"/>
  <c r="AP154"/>
  <c r="AN154"/>
  <c r="AR154" s="1"/>
  <c r="AM154"/>
  <c r="AL154"/>
  <c r="AK154"/>
  <c r="AJ154"/>
  <c r="B154" i="7" s="1"/>
  <c r="AI154" i="4"/>
  <c r="AH154"/>
  <c r="AG154"/>
  <c r="AF154"/>
  <c r="AE154"/>
  <c r="AD154"/>
  <c r="AB154"/>
  <c r="AA154"/>
  <c r="Z154"/>
  <c r="Y154"/>
  <c r="X154"/>
  <c r="W154"/>
  <c r="V154"/>
  <c r="U154"/>
  <c r="T154"/>
  <c r="S154"/>
  <c r="R154"/>
  <c r="K154"/>
  <c r="AC154" s="1"/>
  <c r="BF153"/>
  <c r="BE153"/>
  <c r="BD153"/>
  <c r="BC153"/>
  <c r="BB153"/>
  <c r="BA153"/>
  <c r="AZ153"/>
  <c r="AY153"/>
  <c r="AX153"/>
  <c r="AW153"/>
  <c r="AU153"/>
  <c r="AT153"/>
  <c r="AV153" s="1"/>
  <c r="AR153"/>
  <c r="AN153"/>
  <c r="AP153" s="1"/>
  <c r="AM153"/>
  <c r="AL153"/>
  <c r="AK153"/>
  <c r="AJ153"/>
  <c r="B153" i="7" s="1"/>
  <c r="AI153" i="4"/>
  <c r="AH153"/>
  <c r="AG153"/>
  <c r="AF153"/>
  <c r="AE153"/>
  <c r="AD153"/>
  <c r="AB153"/>
  <c r="AA153"/>
  <c r="Z153"/>
  <c r="Y153"/>
  <c r="X153"/>
  <c r="W153"/>
  <c r="V153"/>
  <c r="U153"/>
  <c r="T153"/>
  <c r="S153"/>
  <c r="R153"/>
  <c r="K153"/>
  <c r="AC153" s="1"/>
  <c r="BF152"/>
  <c r="BE152"/>
  <c r="BD152"/>
  <c r="BC152"/>
  <c r="BB152"/>
  <c r="BA152"/>
  <c r="AZ152"/>
  <c r="AY152"/>
  <c r="AX152"/>
  <c r="AW152"/>
  <c r="AU152"/>
  <c r="AP152"/>
  <c r="AN152"/>
  <c r="AR152" s="1"/>
  <c r="AM152"/>
  <c r="AL152"/>
  <c r="AK152"/>
  <c r="AJ152"/>
  <c r="B152" i="7" s="1"/>
  <c r="AI152" i="4"/>
  <c r="AH152"/>
  <c r="AG152"/>
  <c r="AF152"/>
  <c r="AE152"/>
  <c r="AD152"/>
  <c r="AB152"/>
  <c r="AA152"/>
  <c r="Z152"/>
  <c r="Y152"/>
  <c r="X152"/>
  <c r="W152"/>
  <c r="V152"/>
  <c r="U152"/>
  <c r="T152"/>
  <c r="S152"/>
  <c r="R152"/>
  <c r="K152"/>
  <c r="AC152" s="1"/>
  <c r="BF151"/>
  <c r="BE151"/>
  <c r="BD151"/>
  <c r="BC151"/>
  <c r="BB151"/>
  <c r="BA151"/>
  <c r="AZ151"/>
  <c r="AY151"/>
  <c r="AX151"/>
  <c r="AW151"/>
  <c r="AU151"/>
  <c r="AT151"/>
  <c r="AV151" s="1"/>
  <c r="AR151"/>
  <c r="AN151"/>
  <c r="AP151" s="1"/>
  <c r="AM151"/>
  <c r="AL151"/>
  <c r="AK151"/>
  <c r="AJ151"/>
  <c r="B151" i="7" s="1"/>
  <c r="AI151" i="4"/>
  <c r="AH151"/>
  <c r="AG151"/>
  <c r="AF151"/>
  <c r="AE151"/>
  <c r="AD151"/>
  <c r="AB151"/>
  <c r="AA151"/>
  <c r="Z151"/>
  <c r="Y151"/>
  <c r="X151"/>
  <c r="W151"/>
  <c r="V151"/>
  <c r="U151"/>
  <c r="T151"/>
  <c r="S151"/>
  <c r="R151"/>
  <c r="K151"/>
  <c r="AC151" s="1"/>
  <c r="BF150"/>
  <c r="BE150"/>
  <c r="BD150"/>
  <c r="BC150"/>
  <c r="BB150"/>
  <c r="BA150"/>
  <c r="AZ150"/>
  <c r="AY150"/>
  <c r="AX150"/>
  <c r="AW150"/>
  <c r="AU150"/>
  <c r="AP150"/>
  <c r="AN150"/>
  <c r="AR150" s="1"/>
  <c r="AM150"/>
  <c r="AL150"/>
  <c r="AK150"/>
  <c r="AJ150"/>
  <c r="B150" i="7" s="1"/>
  <c r="AI150" i="4"/>
  <c r="AH150"/>
  <c r="AG150"/>
  <c r="AF150"/>
  <c r="AE150"/>
  <c r="AD150"/>
  <c r="AB150"/>
  <c r="AA150"/>
  <c r="Z150"/>
  <c r="Y150"/>
  <c r="X150"/>
  <c r="W150"/>
  <c r="V150"/>
  <c r="U150"/>
  <c r="T150"/>
  <c r="S150"/>
  <c r="R150"/>
  <c r="K150"/>
  <c r="AC150" s="1"/>
  <c r="BF149"/>
  <c r="BE149"/>
  <c r="BD149"/>
  <c r="BC149"/>
  <c r="BB149"/>
  <c r="BA149"/>
  <c r="AZ149"/>
  <c r="AY149"/>
  <c r="AX149"/>
  <c r="AW149"/>
  <c r="AU149"/>
  <c r="AT149"/>
  <c r="AV149" s="1"/>
  <c r="AR149"/>
  <c r="AN149"/>
  <c r="AP149" s="1"/>
  <c r="AM149"/>
  <c r="AL149"/>
  <c r="AK149"/>
  <c r="AJ149"/>
  <c r="B149" i="7" s="1"/>
  <c r="AI149" i="4"/>
  <c r="AH149"/>
  <c r="AG149"/>
  <c r="AF149"/>
  <c r="AE149"/>
  <c r="AD149"/>
  <c r="AB149"/>
  <c r="AA149"/>
  <c r="Z149"/>
  <c r="Y149"/>
  <c r="X149"/>
  <c r="W149"/>
  <c r="V149"/>
  <c r="U149"/>
  <c r="T149"/>
  <c r="S149"/>
  <c r="R149"/>
  <c r="K149"/>
  <c r="AC149" s="1"/>
  <c r="BF148"/>
  <c r="BE148"/>
  <c r="BD148"/>
  <c r="BC148"/>
  <c r="BB148"/>
  <c r="BA148"/>
  <c r="AZ148"/>
  <c r="AY148"/>
  <c r="AX148"/>
  <c r="AW148"/>
  <c r="AU148"/>
  <c r="AS148"/>
  <c r="AO148"/>
  <c r="AN148"/>
  <c r="AR148" s="1"/>
  <c r="AM148"/>
  <c r="AL148"/>
  <c r="AK148"/>
  <c r="AJ148"/>
  <c r="B148" i="7" s="1"/>
  <c r="AI148" i="4"/>
  <c r="AH148"/>
  <c r="AG148"/>
  <c r="AF148"/>
  <c r="AE148"/>
  <c r="AD148"/>
  <c r="AB148"/>
  <c r="AA148"/>
  <c r="Z148"/>
  <c r="Y148"/>
  <c r="X148"/>
  <c r="W148"/>
  <c r="V148"/>
  <c r="U148"/>
  <c r="T148"/>
  <c r="S148"/>
  <c r="R148"/>
  <c r="K148"/>
  <c r="AC148" s="1"/>
  <c r="BF147"/>
  <c r="BE147"/>
  <c r="BD147"/>
  <c r="BC147"/>
  <c r="BB147"/>
  <c r="BA147"/>
  <c r="AZ147"/>
  <c r="AY147"/>
  <c r="AX147"/>
  <c r="AW147"/>
  <c r="AU147"/>
  <c r="AT147"/>
  <c r="AV147" s="1"/>
  <c r="AQ147"/>
  <c r="AP147"/>
  <c r="AN147"/>
  <c r="AR147" s="1"/>
  <c r="AM147"/>
  <c r="AL147"/>
  <c r="AK147"/>
  <c r="AJ147"/>
  <c r="B147" i="7" s="1"/>
  <c r="AI147" i="4"/>
  <c r="AH147"/>
  <c r="AG147"/>
  <c r="AF147"/>
  <c r="AE147"/>
  <c r="AD147"/>
  <c r="AB147"/>
  <c r="AA147"/>
  <c r="Z147"/>
  <c r="Y147"/>
  <c r="X147"/>
  <c r="W147"/>
  <c r="V147"/>
  <c r="U147"/>
  <c r="T147"/>
  <c r="S147"/>
  <c r="R147"/>
  <c r="K147"/>
  <c r="AC147" s="1"/>
  <c r="BF146"/>
  <c r="BE146"/>
  <c r="BD146"/>
  <c r="BC146"/>
  <c r="BB146"/>
  <c r="BA146"/>
  <c r="AZ146"/>
  <c r="AY146"/>
  <c r="AX146"/>
  <c r="AW146"/>
  <c r="AU146"/>
  <c r="AS146"/>
  <c r="AO146"/>
  <c r="AN146"/>
  <c r="AR146" s="1"/>
  <c r="AM146"/>
  <c r="AL146"/>
  <c r="AK146"/>
  <c r="AJ146"/>
  <c r="B146" i="7" s="1"/>
  <c r="AI146" i="4"/>
  <c r="AH146"/>
  <c r="AG146"/>
  <c r="AF146"/>
  <c r="AE146"/>
  <c r="AD146"/>
  <c r="AB146"/>
  <c r="AA146"/>
  <c r="Z146"/>
  <c r="Y146"/>
  <c r="X146"/>
  <c r="W146"/>
  <c r="V146"/>
  <c r="U146"/>
  <c r="T146"/>
  <c r="S146"/>
  <c r="R146"/>
  <c r="K146"/>
  <c r="AC146" s="1"/>
  <c r="BF145"/>
  <c r="BE145"/>
  <c r="BD145"/>
  <c r="BC145"/>
  <c r="BB145"/>
  <c r="BA145"/>
  <c r="AZ145"/>
  <c r="AY145"/>
  <c r="AX145"/>
  <c r="AW145"/>
  <c r="AU145"/>
  <c r="AT145"/>
  <c r="AV145" s="1"/>
  <c r="AQ145"/>
  <c r="AP145"/>
  <c r="AN145"/>
  <c r="AR145" s="1"/>
  <c r="AM145"/>
  <c r="AL145"/>
  <c r="AK145"/>
  <c r="AJ145"/>
  <c r="B145" i="7" s="1"/>
  <c r="AI145" i="4"/>
  <c r="AH145"/>
  <c r="AG145"/>
  <c r="AF145"/>
  <c r="AE145"/>
  <c r="AD145"/>
  <c r="AB145"/>
  <c r="AA145"/>
  <c r="Z145"/>
  <c r="Y145"/>
  <c r="X145"/>
  <c r="W145"/>
  <c r="V145"/>
  <c r="U145"/>
  <c r="T145"/>
  <c r="S145"/>
  <c r="R145"/>
  <c r="K145"/>
  <c r="AC145" s="1"/>
  <c r="BF144"/>
  <c r="BE144"/>
  <c r="BD144"/>
  <c r="BC144"/>
  <c r="BB144"/>
  <c r="BA144"/>
  <c r="AZ144"/>
  <c r="AY144"/>
  <c r="AX144"/>
  <c r="AW144"/>
  <c r="AU144"/>
  <c r="AS144"/>
  <c r="AO144"/>
  <c r="AN144"/>
  <c r="AR144" s="1"/>
  <c r="AM144"/>
  <c r="AL144"/>
  <c r="AK144"/>
  <c r="AJ144"/>
  <c r="B144" i="7" s="1"/>
  <c r="AI144" i="4"/>
  <c r="AH144"/>
  <c r="AG144"/>
  <c r="AF144"/>
  <c r="AE144"/>
  <c r="AD144"/>
  <c r="AB144"/>
  <c r="AA144"/>
  <c r="Z144"/>
  <c r="Y144"/>
  <c r="X144"/>
  <c r="W144"/>
  <c r="V144"/>
  <c r="U144"/>
  <c r="T144"/>
  <c r="S144"/>
  <c r="R144"/>
  <c r="K144"/>
  <c r="AC144" s="1"/>
  <c r="BF143"/>
  <c r="BE143"/>
  <c r="BD143"/>
  <c r="BC143"/>
  <c r="BB143"/>
  <c r="BA143"/>
  <c r="AZ143"/>
  <c r="AY143"/>
  <c r="AX143"/>
  <c r="AW143"/>
  <c r="AU143"/>
  <c r="AT143"/>
  <c r="AV143" s="1"/>
  <c r="AQ143"/>
  <c r="AP143"/>
  <c r="AN143"/>
  <c r="AR143" s="1"/>
  <c r="AM143"/>
  <c r="AL143"/>
  <c r="AK143"/>
  <c r="AJ143"/>
  <c r="B143" i="7" s="1"/>
  <c r="AI143" i="4"/>
  <c r="AH143"/>
  <c r="AG143"/>
  <c r="AF143"/>
  <c r="AE143"/>
  <c r="AD143"/>
  <c r="AB143"/>
  <c r="AA143"/>
  <c r="Z143"/>
  <c r="Y143"/>
  <c r="X143"/>
  <c r="W143"/>
  <c r="V143"/>
  <c r="U143"/>
  <c r="T143"/>
  <c r="S143"/>
  <c r="R143"/>
  <c r="K143"/>
  <c r="AC143" s="1"/>
  <c r="BF142"/>
  <c r="BE142"/>
  <c r="BD142"/>
  <c r="BC142"/>
  <c r="BB142"/>
  <c r="BA142"/>
  <c r="AZ142"/>
  <c r="AY142"/>
  <c r="AX142"/>
  <c r="AW142"/>
  <c r="AU142"/>
  <c r="AS142"/>
  <c r="AO142"/>
  <c r="AN142"/>
  <c r="AR142" s="1"/>
  <c r="AM142"/>
  <c r="AL142"/>
  <c r="AK142"/>
  <c r="AJ142"/>
  <c r="B142" i="7" s="1"/>
  <c r="AI142" i="4"/>
  <c r="AH142"/>
  <c r="AG142"/>
  <c r="AF142"/>
  <c r="AE142"/>
  <c r="AD142"/>
  <c r="AB142"/>
  <c r="AA142"/>
  <c r="Z142"/>
  <c r="Y142"/>
  <c r="X142"/>
  <c r="W142"/>
  <c r="V142"/>
  <c r="U142"/>
  <c r="T142"/>
  <c r="S142"/>
  <c r="R142"/>
  <c r="K142"/>
  <c r="AC142" s="1"/>
  <c r="BF141"/>
  <c r="BE141"/>
  <c r="BD141"/>
  <c r="BC141"/>
  <c r="BB141"/>
  <c r="BA141"/>
  <c r="AZ141"/>
  <c r="AY141"/>
  <c r="AX141"/>
  <c r="AW141"/>
  <c r="AU141"/>
  <c r="AT141"/>
  <c r="AV141" s="1"/>
  <c r="AQ141"/>
  <c r="AP141"/>
  <c r="AN141"/>
  <c r="AR141" s="1"/>
  <c r="AM141"/>
  <c r="AL141"/>
  <c r="AK141"/>
  <c r="AJ141"/>
  <c r="B141" i="7" s="1"/>
  <c r="AI141" i="4"/>
  <c r="AH141"/>
  <c r="AG141"/>
  <c r="AF141"/>
  <c r="AE141"/>
  <c r="AD141"/>
  <c r="AB141"/>
  <c r="AA141"/>
  <c r="Z141"/>
  <c r="Y141"/>
  <c r="X141"/>
  <c r="W141"/>
  <c r="V141"/>
  <c r="U141"/>
  <c r="T141"/>
  <c r="S141"/>
  <c r="R141"/>
  <c r="K141"/>
  <c r="AC141" s="1"/>
  <c r="BF140"/>
  <c r="BE140"/>
  <c r="BD140"/>
  <c r="BC140"/>
  <c r="BB140"/>
  <c r="BA140"/>
  <c r="AZ140"/>
  <c r="AY140"/>
  <c r="AX140"/>
  <c r="AW140"/>
  <c r="AU140"/>
  <c r="AS140"/>
  <c r="AO140"/>
  <c r="AN140"/>
  <c r="AR140" s="1"/>
  <c r="AM140"/>
  <c r="AL140"/>
  <c r="AK140"/>
  <c r="AJ140"/>
  <c r="B140" i="7" s="1"/>
  <c r="AI140" i="4"/>
  <c r="AH140"/>
  <c r="AG140"/>
  <c r="AF140"/>
  <c r="AE140"/>
  <c r="AD140"/>
  <c r="AB140"/>
  <c r="AA140"/>
  <c r="Z140"/>
  <c r="Y140"/>
  <c r="X140"/>
  <c r="W140"/>
  <c r="V140"/>
  <c r="U140"/>
  <c r="T140"/>
  <c r="S140"/>
  <c r="R140"/>
  <c r="K140"/>
  <c r="AC140" s="1"/>
  <c r="BF139"/>
  <c r="BE139"/>
  <c r="BD139"/>
  <c r="BC139"/>
  <c r="BB139"/>
  <c r="BA139"/>
  <c r="AZ139"/>
  <c r="AY139"/>
  <c r="AX139"/>
  <c r="AW139"/>
  <c r="AU139"/>
  <c r="AT139"/>
  <c r="AV139" s="1"/>
  <c r="AQ139"/>
  <c r="AP139"/>
  <c r="AN139"/>
  <c r="AR139" s="1"/>
  <c r="AM139"/>
  <c r="AL139"/>
  <c r="AK139"/>
  <c r="AJ139"/>
  <c r="B139" i="7" s="1"/>
  <c r="AI139" i="4"/>
  <c r="AH139"/>
  <c r="AG139"/>
  <c r="AF139"/>
  <c r="AE139"/>
  <c r="AD139"/>
  <c r="AB139"/>
  <c r="AA139"/>
  <c r="Z139"/>
  <c r="Y139"/>
  <c r="X139"/>
  <c r="W139"/>
  <c r="V139"/>
  <c r="U139"/>
  <c r="T139"/>
  <c r="S139"/>
  <c r="R139"/>
  <c r="K139"/>
  <c r="AC139" s="1"/>
  <c r="BF138"/>
  <c r="BE138"/>
  <c r="BD138"/>
  <c r="BC138"/>
  <c r="BB138"/>
  <c r="BA138"/>
  <c r="AZ138"/>
  <c r="AY138"/>
  <c r="AX138"/>
  <c r="AW138"/>
  <c r="AU138"/>
  <c r="AS138"/>
  <c r="AO138"/>
  <c r="AN138"/>
  <c r="AR138" s="1"/>
  <c r="AM138"/>
  <c r="AL138"/>
  <c r="AK138"/>
  <c r="AJ138"/>
  <c r="B138" i="7" s="1"/>
  <c r="AI138" i="4"/>
  <c r="AH138"/>
  <c r="AG138"/>
  <c r="AF138"/>
  <c r="AE138"/>
  <c r="AD138"/>
  <c r="AB138"/>
  <c r="AA138"/>
  <c r="Z138"/>
  <c r="Y138"/>
  <c r="X138"/>
  <c r="W138"/>
  <c r="V138"/>
  <c r="U138"/>
  <c r="T138"/>
  <c r="S138"/>
  <c r="R138"/>
  <c r="K138"/>
  <c r="AC138" s="1"/>
  <c r="BF137"/>
  <c r="BE137"/>
  <c r="BD137"/>
  <c r="BC137"/>
  <c r="BB137"/>
  <c r="BA137"/>
  <c r="AZ137"/>
  <c r="AY137"/>
  <c r="AX137"/>
  <c r="AW137"/>
  <c r="AU137"/>
  <c r="AT137"/>
  <c r="AV137" s="1"/>
  <c r="AQ137"/>
  <c r="AP137"/>
  <c r="AN137"/>
  <c r="AR137" s="1"/>
  <c r="AM137"/>
  <c r="AL137"/>
  <c r="AK137"/>
  <c r="AJ137"/>
  <c r="B137" i="7" s="1"/>
  <c r="AI137" i="4"/>
  <c r="AH137"/>
  <c r="AG137"/>
  <c r="AF137"/>
  <c r="AE137"/>
  <c r="AD137"/>
  <c r="AB137"/>
  <c r="AA137"/>
  <c r="Z137"/>
  <c r="Y137"/>
  <c r="X137"/>
  <c r="W137"/>
  <c r="V137"/>
  <c r="U137"/>
  <c r="T137"/>
  <c r="S137"/>
  <c r="R137"/>
  <c r="K137"/>
  <c r="AC137" s="1"/>
  <c r="BF136"/>
  <c r="BE136"/>
  <c r="BD136"/>
  <c r="BC136"/>
  <c r="BB136"/>
  <c r="BA136"/>
  <c r="AZ136"/>
  <c r="AY136"/>
  <c r="AX136"/>
  <c r="AW136"/>
  <c r="AU136"/>
  <c r="AS136"/>
  <c r="AO136"/>
  <c r="AN136"/>
  <c r="AR136" s="1"/>
  <c r="AM136"/>
  <c r="AL136"/>
  <c r="AK136"/>
  <c r="AJ136"/>
  <c r="B136" i="7" s="1"/>
  <c r="AI136" i="4"/>
  <c r="AH136"/>
  <c r="AG136"/>
  <c r="AF136"/>
  <c r="AE136"/>
  <c r="AD136"/>
  <c r="AB136"/>
  <c r="AA136"/>
  <c r="Z136"/>
  <c r="Y136"/>
  <c r="X136"/>
  <c r="W136"/>
  <c r="V136"/>
  <c r="U136"/>
  <c r="T136"/>
  <c r="S136"/>
  <c r="R136"/>
  <c r="K136"/>
  <c r="AC136" s="1"/>
  <c r="BF135"/>
  <c r="BE135"/>
  <c r="BD135"/>
  <c r="BC135"/>
  <c r="BB135"/>
  <c r="BA135"/>
  <c r="AZ135"/>
  <c r="AY135"/>
  <c r="AX135"/>
  <c r="AW135"/>
  <c r="AU135"/>
  <c r="AT135"/>
  <c r="AV135" s="1"/>
  <c r="AQ135"/>
  <c r="AP135"/>
  <c r="AN135"/>
  <c r="AR135" s="1"/>
  <c r="AM135"/>
  <c r="AL135"/>
  <c r="AK135"/>
  <c r="AJ135"/>
  <c r="B135" i="7" s="1"/>
  <c r="AI135" i="4"/>
  <c r="AH135"/>
  <c r="AG135"/>
  <c r="AF135"/>
  <c r="AE135"/>
  <c r="AD135"/>
  <c r="AB135"/>
  <c r="AA135"/>
  <c r="Z135"/>
  <c r="Y135"/>
  <c r="X135"/>
  <c r="W135"/>
  <c r="V135"/>
  <c r="U135"/>
  <c r="T135"/>
  <c r="S135"/>
  <c r="R135"/>
  <c r="K135"/>
  <c r="AC135" s="1"/>
  <c r="BF134"/>
  <c r="BE134"/>
  <c r="BD134"/>
  <c r="BC134"/>
  <c r="BB134"/>
  <c r="BA134"/>
  <c r="AZ134"/>
  <c r="AY134"/>
  <c r="AX134"/>
  <c r="AW134"/>
  <c r="AU134"/>
  <c r="AS134"/>
  <c r="AO134"/>
  <c r="AN134"/>
  <c r="AR134" s="1"/>
  <c r="AM134"/>
  <c r="AL134"/>
  <c r="AK134"/>
  <c r="AJ134"/>
  <c r="B134" i="7" s="1"/>
  <c r="AI134" i="4"/>
  <c r="AH134"/>
  <c r="AG134"/>
  <c r="AF134"/>
  <c r="AE134"/>
  <c r="AD134"/>
  <c r="AB134"/>
  <c r="AA134"/>
  <c r="Z134"/>
  <c r="Y134"/>
  <c r="X134"/>
  <c r="W134"/>
  <c r="V134"/>
  <c r="U134"/>
  <c r="T134"/>
  <c r="S134"/>
  <c r="R134"/>
  <c r="K134"/>
  <c r="AC134" s="1"/>
  <c r="BF133"/>
  <c r="BE133"/>
  <c r="BD133"/>
  <c r="BC133"/>
  <c r="BB133"/>
  <c r="BA133"/>
  <c r="AZ133"/>
  <c r="AY133"/>
  <c r="AX133"/>
  <c r="AW133"/>
  <c r="AU133"/>
  <c r="AT133"/>
  <c r="AV133" s="1"/>
  <c r="AQ133"/>
  <c r="AP133"/>
  <c r="AN133"/>
  <c r="AR133" s="1"/>
  <c r="AM133"/>
  <c r="AL133"/>
  <c r="AK133"/>
  <c r="AJ133"/>
  <c r="B133" i="7" s="1"/>
  <c r="AI133" i="4"/>
  <c r="AH133"/>
  <c r="AG133"/>
  <c r="AF133"/>
  <c r="AE133"/>
  <c r="AD133"/>
  <c r="AB133"/>
  <c r="AA133"/>
  <c r="Z133"/>
  <c r="Y133"/>
  <c r="X133"/>
  <c r="W133"/>
  <c r="V133"/>
  <c r="U133"/>
  <c r="T133"/>
  <c r="S133"/>
  <c r="R133"/>
  <c r="K133"/>
  <c r="AC133" s="1"/>
  <c r="BF132"/>
  <c r="BE132"/>
  <c r="BD132"/>
  <c r="BC132"/>
  <c r="BB132"/>
  <c r="BA132"/>
  <c r="AZ132"/>
  <c r="AY132"/>
  <c r="AX132"/>
  <c r="AW132"/>
  <c r="AU132"/>
  <c r="AS132"/>
  <c r="AO132"/>
  <c r="AN132"/>
  <c r="AR132" s="1"/>
  <c r="AM132"/>
  <c r="AL132"/>
  <c r="AK132"/>
  <c r="AJ132"/>
  <c r="B132" i="7" s="1"/>
  <c r="AI132" i="4"/>
  <c r="AH132"/>
  <c r="AG132"/>
  <c r="AF132"/>
  <c r="AE132"/>
  <c r="AD132"/>
  <c r="AB132"/>
  <c r="AA132"/>
  <c r="Z132"/>
  <c r="Y132"/>
  <c r="X132"/>
  <c r="W132"/>
  <c r="V132"/>
  <c r="U132"/>
  <c r="T132"/>
  <c r="S132"/>
  <c r="R132"/>
  <c r="K132"/>
  <c r="AC132" s="1"/>
  <c r="BF131"/>
  <c r="BE131"/>
  <c r="BD131"/>
  <c r="BC131"/>
  <c r="BB131"/>
  <c r="BA131"/>
  <c r="AZ131"/>
  <c r="AY131"/>
  <c r="AX131"/>
  <c r="AW131"/>
  <c r="AU131"/>
  <c r="AT131"/>
  <c r="AV131" s="1"/>
  <c r="AQ131"/>
  <c r="AP131"/>
  <c r="AN131"/>
  <c r="AR131" s="1"/>
  <c r="AM131"/>
  <c r="AL131"/>
  <c r="AK131"/>
  <c r="AJ131"/>
  <c r="B131" i="7" s="1"/>
  <c r="AI131" i="4"/>
  <c r="AH131"/>
  <c r="AG131"/>
  <c r="AF131"/>
  <c r="AE131"/>
  <c r="AD131"/>
  <c r="AB131"/>
  <c r="AA131"/>
  <c r="Z131"/>
  <c r="Y131"/>
  <c r="X131"/>
  <c r="W131"/>
  <c r="V131"/>
  <c r="U131"/>
  <c r="T131"/>
  <c r="S131"/>
  <c r="R131"/>
  <c r="K131"/>
  <c r="AC131" s="1"/>
  <c r="BF130"/>
  <c r="BE130"/>
  <c r="BD130"/>
  <c r="BC130"/>
  <c r="BB130"/>
  <c r="BA130"/>
  <c r="AZ130"/>
  <c r="AY130"/>
  <c r="AX130"/>
  <c r="AW130"/>
  <c r="AU130"/>
  <c r="AS130"/>
  <c r="AO130"/>
  <c r="AN130"/>
  <c r="AR130" s="1"/>
  <c r="AM130"/>
  <c r="AL130"/>
  <c r="AK130"/>
  <c r="AJ130"/>
  <c r="B130" i="7" s="1"/>
  <c r="AI130" i="4"/>
  <c r="AH130"/>
  <c r="AG130"/>
  <c r="AF130"/>
  <c r="AE130"/>
  <c r="AD130"/>
  <c r="AB130"/>
  <c r="AA130"/>
  <c r="Z130"/>
  <c r="Y130"/>
  <c r="X130"/>
  <c r="W130"/>
  <c r="V130"/>
  <c r="U130"/>
  <c r="T130"/>
  <c r="S130"/>
  <c r="R130"/>
  <c r="K130"/>
  <c r="AC130" s="1"/>
  <c r="BF129"/>
  <c r="BE129"/>
  <c r="BD129"/>
  <c r="BC129"/>
  <c r="BB129"/>
  <c r="BA129"/>
  <c r="AZ129"/>
  <c r="AY129"/>
  <c r="AX129"/>
  <c r="AW129"/>
  <c r="AU129"/>
  <c r="AT129"/>
  <c r="AV129" s="1"/>
  <c r="AQ129"/>
  <c r="AP129"/>
  <c r="AN129"/>
  <c r="AR129" s="1"/>
  <c r="AM129"/>
  <c r="AL129"/>
  <c r="AK129"/>
  <c r="AJ129"/>
  <c r="B129" i="7" s="1"/>
  <c r="AI129" i="4"/>
  <c r="AH129"/>
  <c r="AG129"/>
  <c r="AF129"/>
  <c r="AE129"/>
  <c r="AD129"/>
  <c r="AB129"/>
  <c r="AA129"/>
  <c r="Z129"/>
  <c r="Y129"/>
  <c r="X129"/>
  <c r="W129"/>
  <c r="V129"/>
  <c r="U129"/>
  <c r="T129"/>
  <c r="S129"/>
  <c r="R129"/>
  <c r="K129"/>
  <c r="AC129" s="1"/>
  <c r="BF128"/>
  <c r="BE128"/>
  <c r="BD128"/>
  <c r="BC128"/>
  <c r="BB128"/>
  <c r="BA128"/>
  <c r="AZ128"/>
  <c r="AY128"/>
  <c r="AX128"/>
  <c r="AW128"/>
  <c r="AU128"/>
  <c r="AS128"/>
  <c r="AO128"/>
  <c r="AN128"/>
  <c r="AR128" s="1"/>
  <c r="AM128"/>
  <c r="AL128"/>
  <c r="AK128"/>
  <c r="AJ128"/>
  <c r="B128" i="7" s="1"/>
  <c r="AI128" i="4"/>
  <c r="AH128"/>
  <c r="AG128"/>
  <c r="AF128"/>
  <c r="AE128"/>
  <c r="AD128"/>
  <c r="AB128"/>
  <c r="AA128"/>
  <c r="Z128"/>
  <c r="Y128"/>
  <c r="X128"/>
  <c r="W128"/>
  <c r="V128"/>
  <c r="U128"/>
  <c r="T128"/>
  <c r="S128"/>
  <c r="R128"/>
  <c r="K128"/>
  <c r="AC128" s="1"/>
  <c r="BF127"/>
  <c r="BE127"/>
  <c r="BD127"/>
  <c r="BC127"/>
  <c r="BB127"/>
  <c r="BA127"/>
  <c r="AZ127"/>
  <c r="AY127"/>
  <c r="AX127"/>
  <c r="AW127"/>
  <c r="AU127"/>
  <c r="AT127"/>
  <c r="AV127" s="1"/>
  <c r="AQ127"/>
  <c r="AP127"/>
  <c r="AN127"/>
  <c r="AR127" s="1"/>
  <c r="AM127"/>
  <c r="AL127"/>
  <c r="AK127"/>
  <c r="AJ127"/>
  <c r="B127" i="7" s="1"/>
  <c r="AI127" i="4"/>
  <c r="AH127"/>
  <c r="AG127"/>
  <c r="AF127"/>
  <c r="AE127"/>
  <c r="AD127"/>
  <c r="AB127"/>
  <c r="AA127"/>
  <c r="Z127"/>
  <c r="Y127"/>
  <c r="X127"/>
  <c r="W127"/>
  <c r="V127"/>
  <c r="U127"/>
  <c r="T127"/>
  <c r="S127"/>
  <c r="R127"/>
  <c r="K127"/>
  <c r="AC127" s="1"/>
  <c r="BF126"/>
  <c r="BE126"/>
  <c r="BD126"/>
  <c r="BC126"/>
  <c r="BB126"/>
  <c r="BA126"/>
  <c r="AZ126"/>
  <c r="AY126"/>
  <c r="AX126"/>
  <c r="AW126"/>
  <c r="AU126"/>
  <c r="AS126"/>
  <c r="AO126"/>
  <c r="AN126"/>
  <c r="AR126" s="1"/>
  <c r="AM126"/>
  <c r="AL126"/>
  <c r="AK126"/>
  <c r="AJ126"/>
  <c r="B126" i="7" s="1"/>
  <c r="AI126" i="4"/>
  <c r="AH126"/>
  <c r="AG126"/>
  <c r="AF126"/>
  <c r="AE126"/>
  <c r="AD126"/>
  <c r="AB126"/>
  <c r="AA126"/>
  <c r="Z126"/>
  <c r="Y126"/>
  <c r="X126"/>
  <c r="W126"/>
  <c r="V126"/>
  <c r="U126"/>
  <c r="T126"/>
  <c r="S126"/>
  <c r="R126"/>
  <c r="K126"/>
  <c r="AC126" s="1"/>
  <c r="BF125"/>
  <c r="BE125"/>
  <c r="BD125"/>
  <c r="BC125"/>
  <c r="BB125"/>
  <c r="BA125"/>
  <c r="AZ125"/>
  <c r="AY125"/>
  <c r="AX125"/>
  <c r="AW125"/>
  <c r="AU125"/>
  <c r="AT125"/>
  <c r="AV125" s="1"/>
  <c r="AQ125"/>
  <c r="AP125"/>
  <c r="AN125"/>
  <c r="AR125" s="1"/>
  <c r="AM125"/>
  <c r="AL125"/>
  <c r="AK125"/>
  <c r="AJ125"/>
  <c r="B125" i="7" s="1"/>
  <c r="AI125" i="4"/>
  <c r="AH125"/>
  <c r="AG125"/>
  <c r="AF125"/>
  <c r="AE125"/>
  <c r="AD125"/>
  <c r="AB125"/>
  <c r="AA125"/>
  <c r="Z125"/>
  <c r="Y125"/>
  <c r="X125"/>
  <c r="W125"/>
  <c r="V125"/>
  <c r="U125"/>
  <c r="T125"/>
  <c r="S125"/>
  <c r="R125"/>
  <c r="K125"/>
  <c r="AC125" s="1"/>
  <c r="BF124"/>
  <c r="BE124"/>
  <c r="BD124"/>
  <c r="BC124"/>
  <c r="BB124"/>
  <c r="BA124"/>
  <c r="AZ124"/>
  <c r="AY124"/>
  <c r="AX124"/>
  <c r="AW124"/>
  <c r="AU124"/>
  <c r="AS124"/>
  <c r="AO124"/>
  <c r="AN124"/>
  <c r="AR124" s="1"/>
  <c r="AM124"/>
  <c r="AL124"/>
  <c r="AK124"/>
  <c r="AJ124"/>
  <c r="B124" i="7" s="1"/>
  <c r="AI124" i="4"/>
  <c r="AH124"/>
  <c r="AG124"/>
  <c r="AF124"/>
  <c r="AE124"/>
  <c r="AD124"/>
  <c r="AB124"/>
  <c r="AA124"/>
  <c r="Z124"/>
  <c r="Y124"/>
  <c r="X124"/>
  <c r="W124"/>
  <c r="V124"/>
  <c r="U124"/>
  <c r="T124"/>
  <c r="S124"/>
  <c r="R124"/>
  <c r="K124"/>
  <c r="AC124" s="1"/>
  <c r="BF123"/>
  <c r="BE123"/>
  <c r="BD123"/>
  <c r="BC123"/>
  <c r="BB123"/>
  <c r="BA123"/>
  <c r="AZ123"/>
  <c r="AY123"/>
  <c r="AX123"/>
  <c r="AW123"/>
  <c r="AU123"/>
  <c r="AT123"/>
  <c r="AV123" s="1"/>
  <c r="AQ123"/>
  <c r="AP123"/>
  <c r="AN123"/>
  <c r="AR123" s="1"/>
  <c r="AM123"/>
  <c r="AL123"/>
  <c r="AK123"/>
  <c r="AJ123"/>
  <c r="B123" i="7" s="1"/>
  <c r="AI123" i="4"/>
  <c r="AH123"/>
  <c r="AG123"/>
  <c r="AF123"/>
  <c r="AE123"/>
  <c r="AD123"/>
  <c r="AB123"/>
  <c r="AA123"/>
  <c r="Z123"/>
  <c r="Y123"/>
  <c r="X123"/>
  <c r="W123"/>
  <c r="V123"/>
  <c r="U123"/>
  <c r="T123"/>
  <c r="S123"/>
  <c r="R123"/>
  <c r="K123"/>
  <c r="AC123" s="1"/>
  <c r="BF122"/>
  <c r="BE122"/>
  <c r="BD122"/>
  <c r="BC122"/>
  <c r="BB122"/>
  <c r="BA122"/>
  <c r="AZ122"/>
  <c r="AY122"/>
  <c r="AX122"/>
  <c r="AW122"/>
  <c r="AU122"/>
  <c r="AS122"/>
  <c r="AO122"/>
  <c r="AN122"/>
  <c r="AR122" s="1"/>
  <c r="AM122"/>
  <c r="AL122"/>
  <c r="AK122"/>
  <c r="AJ122"/>
  <c r="B122" i="7" s="1"/>
  <c r="AI122" i="4"/>
  <c r="AH122"/>
  <c r="AG122"/>
  <c r="AF122"/>
  <c r="AE122"/>
  <c r="AD122"/>
  <c r="AB122"/>
  <c r="AA122"/>
  <c r="Z122"/>
  <c r="Y122"/>
  <c r="X122"/>
  <c r="W122"/>
  <c r="V122"/>
  <c r="U122"/>
  <c r="T122"/>
  <c r="S122"/>
  <c r="R122"/>
  <c r="K122"/>
  <c r="AC122" s="1"/>
  <c r="BF121"/>
  <c r="BE121"/>
  <c r="BD121"/>
  <c r="BC121"/>
  <c r="BB121"/>
  <c r="BA121"/>
  <c r="AZ121"/>
  <c r="AY121"/>
  <c r="AX121"/>
  <c r="AW121"/>
  <c r="AU121"/>
  <c r="AT121"/>
  <c r="AV121" s="1"/>
  <c r="AQ121"/>
  <c r="AP121"/>
  <c r="AN121"/>
  <c r="AR121" s="1"/>
  <c r="AM121"/>
  <c r="AL121"/>
  <c r="AK121"/>
  <c r="AJ121"/>
  <c r="B121" i="7" s="1"/>
  <c r="AI121" i="4"/>
  <c r="AH121"/>
  <c r="AG121"/>
  <c r="AF121"/>
  <c r="AE121"/>
  <c r="AD121"/>
  <c r="AB121"/>
  <c r="AA121"/>
  <c r="Z121"/>
  <c r="Y121"/>
  <c r="X121"/>
  <c r="W121"/>
  <c r="V121"/>
  <c r="U121"/>
  <c r="T121"/>
  <c r="S121"/>
  <c r="R121"/>
  <c r="K121"/>
  <c r="AC121" s="1"/>
  <c r="BF120"/>
  <c r="BE120"/>
  <c r="BD120"/>
  <c r="BC120"/>
  <c r="BB120"/>
  <c r="BA120"/>
  <c r="AZ120"/>
  <c r="AY120"/>
  <c r="AX120"/>
  <c r="AW120"/>
  <c r="AU120"/>
  <c r="AS120"/>
  <c r="AO120"/>
  <c r="AN120"/>
  <c r="AR120" s="1"/>
  <c r="AM120"/>
  <c r="AL120"/>
  <c r="AK120"/>
  <c r="AJ120"/>
  <c r="B120" i="7" s="1"/>
  <c r="AI120" i="4"/>
  <c r="AH120"/>
  <c r="AG120"/>
  <c r="AF120"/>
  <c r="AE120"/>
  <c r="AD120"/>
  <c r="AB120"/>
  <c r="AA120"/>
  <c r="Z120"/>
  <c r="Y120"/>
  <c r="X120"/>
  <c r="W120"/>
  <c r="V120"/>
  <c r="U120"/>
  <c r="T120"/>
  <c r="S120"/>
  <c r="R120"/>
  <c r="K120"/>
  <c r="AC120" s="1"/>
  <c r="BF119"/>
  <c r="BE119"/>
  <c r="BD119"/>
  <c r="BC119"/>
  <c r="BB119"/>
  <c r="BA119"/>
  <c r="AZ119"/>
  <c r="AY119"/>
  <c r="AX119"/>
  <c r="AW119"/>
  <c r="AU119"/>
  <c r="AT119"/>
  <c r="AV119" s="1"/>
  <c r="AQ119"/>
  <c r="AP119"/>
  <c r="AN119"/>
  <c r="AR119" s="1"/>
  <c r="AM119"/>
  <c r="AL119"/>
  <c r="AK119"/>
  <c r="AJ119"/>
  <c r="B119" i="7" s="1"/>
  <c r="AI119" i="4"/>
  <c r="AH119"/>
  <c r="AG119"/>
  <c r="AF119"/>
  <c r="AE119"/>
  <c r="AD119"/>
  <c r="AB119"/>
  <c r="AA119"/>
  <c r="Z119"/>
  <c r="Y119"/>
  <c r="X119"/>
  <c r="W119"/>
  <c r="V119"/>
  <c r="U119"/>
  <c r="T119"/>
  <c r="S119"/>
  <c r="R119"/>
  <c r="K119"/>
  <c r="AC119" s="1"/>
  <c r="BF118"/>
  <c r="BE118"/>
  <c r="BD118"/>
  <c r="BC118"/>
  <c r="BB118"/>
  <c r="BA118"/>
  <c r="AZ118"/>
  <c r="AY118"/>
  <c r="AX118"/>
  <c r="AW118"/>
  <c r="AU118"/>
  <c r="AS118"/>
  <c r="AO118"/>
  <c r="AN118"/>
  <c r="AR118" s="1"/>
  <c r="AM118"/>
  <c r="AL118"/>
  <c r="AK118"/>
  <c r="AJ118"/>
  <c r="B118" i="7" s="1"/>
  <c r="AI118" i="4"/>
  <c r="AH118"/>
  <c r="AG118"/>
  <c r="AF118"/>
  <c r="AE118"/>
  <c r="AD118"/>
  <c r="AB118"/>
  <c r="AA118"/>
  <c r="Z118"/>
  <c r="Y118"/>
  <c r="X118"/>
  <c r="W118"/>
  <c r="V118"/>
  <c r="U118"/>
  <c r="T118"/>
  <c r="S118"/>
  <c r="R118"/>
  <c r="K118"/>
  <c r="AC118" s="1"/>
  <c r="BF117"/>
  <c r="BE117"/>
  <c r="BD117"/>
  <c r="BC117"/>
  <c r="BB117"/>
  <c r="BA117"/>
  <c r="AZ117"/>
  <c r="AY117"/>
  <c r="AX117"/>
  <c r="AW117"/>
  <c r="AU117"/>
  <c r="AT117"/>
  <c r="AV117" s="1"/>
  <c r="AQ117"/>
  <c r="AP117"/>
  <c r="AN117"/>
  <c r="AR117" s="1"/>
  <c r="AM117"/>
  <c r="AL117"/>
  <c r="AK117"/>
  <c r="AJ117"/>
  <c r="B117" i="7" s="1"/>
  <c r="AI117" i="4"/>
  <c r="AH117"/>
  <c r="AG117"/>
  <c r="AF117"/>
  <c r="AE117"/>
  <c r="AD117"/>
  <c r="AB117"/>
  <c r="AA117"/>
  <c r="Z117"/>
  <c r="Y117"/>
  <c r="X117"/>
  <c r="W117"/>
  <c r="V117"/>
  <c r="U117"/>
  <c r="T117"/>
  <c r="S117"/>
  <c r="R117"/>
  <c r="K117"/>
  <c r="AC117" s="1"/>
  <c r="BF116"/>
  <c r="BE116"/>
  <c r="BD116"/>
  <c r="BC116"/>
  <c r="BB116"/>
  <c r="BA116"/>
  <c r="AZ116"/>
  <c r="AY116"/>
  <c r="AX116"/>
  <c r="AW116"/>
  <c r="AU116"/>
  <c r="AS116"/>
  <c r="AO116"/>
  <c r="AN116"/>
  <c r="AR116" s="1"/>
  <c r="AM116"/>
  <c r="AL116"/>
  <c r="AK116"/>
  <c r="AJ116"/>
  <c r="B116" i="7" s="1"/>
  <c r="AI116" i="4"/>
  <c r="AH116"/>
  <c r="AG116"/>
  <c r="AF116"/>
  <c r="AE116"/>
  <c r="AD116"/>
  <c r="AB116"/>
  <c r="AA116"/>
  <c r="Z116"/>
  <c r="Y116"/>
  <c r="X116"/>
  <c r="W116"/>
  <c r="V116"/>
  <c r="U116"/>
  <c r="T116"/>
  <c r="S116"/>
  <c r="R116"/>
  <c r="K116"/>
  <c r="AC116" s="1"/>
  <c r="BF115"/>
  <c r="BE115"/>
  <c r="BD115"/>
  <c r="BC115"/>
  <c r="BB115"/>
  <c r="BA115"/>
  <c r="AZ115"/>
  <c r="AY115"/>
  <c r="AX115"/>
  <c r="AW115"/>
  <c r="AU115"/>
  <c r="AT115"/>
  <c r="AV115" s="1"/>
  <c r="AQ115"/>
  <c r="AP115"/>
  <c r="AN115"/>
  <c r="AR115" s="1"/>
  <c r="AM115"/>
  <c r="AL115"/>
  <c r="AK115"/>
  <c r="AJ115"/>
  <c r="B115" i="7" s="1"/>
  <c r="AI115" i="4"/>
  <c r="AH115"/>
  <c r="AG115"/>
  <c r="AF115"/>
  <c r="AE115"/>
  <c r="AD115"/>
  <c r="AB115"/>
  <c r="AA115"/>
  <c r="Z115"/>
  <c r="Y115"/>
  <c r="X115"/>
  <c r="W115"/>
  <c r="V115"/>
  <c r="U115"/>
  <c r="T115"/>
  <c r="S115"/>
  <c r="R115"/>
  <c r="K115"/>
  <c r="AC115" s="1"/>
  <c r="BF114"/>
  <c r="BE114"/>
  <c r="BD114"/>
  <c r="BC114"/>
  <c r="BB114"/>
  <c r="BA114"/>
  <c r="AZ114"/>
  <c r="AY114"/>
  <c r="AX114"/>
  <c r="AW114"/>
  <c r="AU114"/>
  <c r="AS114"/>
  <c r="AO114"/>
  <c r="AN114"/>
  <c r="AR114" s="1"/>
  <c r="AM114"/>
  <c r="AL114"/>
  <c r="AK114"/>
  <c r="AJ114"/>
  <c r="B114" i="7" s="1"/>
  <c r="AI114" i="4"/>
  <c r="AH114"/>
  <c r="AG114"/>
  <c r="AF114"/>
  <c r="AE114"/>
  <c r="AD114"/>
  <c r="AB114"/>
  <c r="AA114"/>
  <c r="Z114"/>
  <c r="Y114"/>
  <c r="X114"/>
  <c r="W114"/>
  <c r="V114"/>
  <c r="U114"/>
  <c r="T114"/>
  <c r="S114"/>
  <c r="R114"/>
  <c r="K114"/>
  <c r="AC114" s="1"/>
  <c r="BF113"/>
  <c r="BE113"/>
  <c r="BD113"/>
  <c r="BC113"/>
  <c r="BB113"/>
  <c r="BA113"/>
  <c r="AZ113"/>
  <c r="AY113"/>
  <c r="AX113"/>
  <c r="AW113"/>
  <c r="AU113"/>
  <c r="AT113"/>
  <c r="AV113" s="1"/>
  <c r="AQ113"/>
  <c r="AP113"/>
  <c r="AN113"/>
  <c r="AR113" s="1"/>
  <c r="AM113"/>
  <c r="AL113"/>
  <c r="AK113"/>
  <c r="AJ113"/>
  <c r="B113" i="7" s="1"/>
  <c r="AI113" i="4"/>
  <c r="AH113"/>
  <c r="AG113"/>
  <c r="AF113"/>
  <c r="AE113"/>
  <c r="AD113"/>
  <c r="AB113"/>
  <c r="AA113"/>
  <c r="Z113"/>
  <c r="Y113"/>
  <c r="X113"/>
  <c r="W113"/>
  <c r="V113"/>
  <c r="U113"/>
  <c r="T113"/>
  <c r="S113"/>
  <c r="R113"/>
  <c r="K113"/>
  <c r="AC113" s="1"/>
  <c r="BF112"/>
  <c r="BE112"/>
  <c r="BD112"/>
  <c r="BC112"/>
  <c r="BB112"/>
  <c r="BA112"/>
  <c r="AZ112"/>
  <c r="AY112"/>
  <c r="AX112"/>
  <c r="AW112"/>
  <c r="AU112"/>
  <c r="AS112"/>
  <c r="AO112"/>
  <c r="AN112"/>
  <c r="AR112" s="1"/>
  <c r="AM112"/>
  <c r="AL112"/>
  <c r="AK112"/>
  <c r="AJ112"/>
  <c r="B112" i="7" s="1"/>
  <c r="AI112" i="4"/>
  <c r="AH112"/>
  <c r="AG112"/>
  <c r="AF112"/>
  <c r="AE112"/>
  <c r="AD112"/>
  <c r="AB112"/>
  <c r="AA112"/>
  <c r="Z112"/>
  <c r="Y112"/>
  <c r="X112"/>
  <c r="W112"/>
  <c r="V112"/>
  <c r="U112"/>
  <c r="T112"/>
  <c r="S112"/>
  <c r="R112"/>
  <c r="K112"/>
  <c r="AC112" s="1"/>
  <c r="BF111"/>
  <c r="BE111"/>
  <c r="BD111"/>
  <c r="BC111"/>
  <c r="BB111"/>
  <c r="BA111"/>
  <c r="AZ111"/>
  <c r="AY111"/>
  <c r="AX111"/>
  <c r="AW111"/>
  <c r="AU111"/>
  <c r="AT111"/>
  <c r="AV111" s="1"/>
  <c r="AQ111"/>
  <c r="AP111"/>
  <c r="AN111"/>
  <c r="AR111" s="1"/>
  <c r="AM111"/>
  <c r="AL111"/>
  <c r="AK111"/>
  <c r="AJ111"/>
  <c r="B111" i="7" s="1"/>
  <c r="AI111" i="4"/>
  <c r="AH111"/>
  <c r="AG111"/>
  <c r="AF111"/>
  <c r="AE111"/>
  <c r="AD111"/>
  <c r="AB111"/>
  <c r="AA111"/>
  <c r="Z111"/>
  <c r="Y111"/>
  <c r="X111"/>
  <c r="W111"/>
  <c r="V111"/>
  <c r="U111"/>
  <c r="T111"/>
  <c r="S111"/>
  <c r="R111"/>
  <c r="K111"/>
  <c r="AC111" s="1"/>
  <c r="BF110"/>
  <c r="BE110"/>
  <c r="BD110"/>
  <c r="BC110"/>
  <c r="BB110"/>
  <c r="BA110"/>
  <c r="AZ110"/>
  <c r="AY110"/>
  <c r="AX110"/>
  <c r="AW110"/>
  <c r="AU110"/>
  <c r="AS110"/>
  <c r="AO110"/>
  <c r="AN110"/>
  <c r="AR110" s="1"/>
  <c r="AM110"/>
  <c r="AL110"/>
  <c r="AK110"/>
  <c r="AJ110"/>
  <c r="B110" i="7" s="1"/>
  <c r="AI110" i="4"/>
  <c r="AH110"/>
  <c r="AG110"/>
  <c r="AF110"/>
  <c r="AE110"/>
  <c r="AD110"/>
  <c r="AB110"/>
  <c r="AA110"/>
  <c r="Z110"/>
  <c r="Y110"/>
  <c r="X110"/>
  <c r="W110"/>
  <c r="V110"/>
  <c r="U110"/>
  <c r="T110"/>
  <c r="S110"/>
  <c r="R110"/>
  <c r="K110"/>
  <c r="AC110" s="1"/>
  <c r="BF109"/>
  <c r="BE109"/>
  <c r="BD109"/>
  <c r="BC109"/>
  <c r="BB109"/>
  <c r="BA109"/>
  <c r="AZ109"/>
  <c r="AY109"/>
  <c r="AX109"/>
  <c r="AW109"/>
  <c r="AU109"/>
  <c r="AT109"/>
  <c r="AV109" s="1"/>
  <c r="AQ109"/>
  <c r="AP109"/>
  <c r="AN109"/>
  <c r="AR109" s="1"/>
  <c r="AM109"/>
  <c r="AL109"/>
  <c r="AK109"/>
  <c r="AJ109"/>
  <c r="B109" i="7" s="1"/>
  <c r="AI109" i="4"/>
  <c r="AH109"/>
  <c r="AG109"/>
  <c r="AF109"/>
  <c r="AE109"/>
  <c r="AD109"/>
  <c r="AB109"/>
  <c r="AA109"/>
  <c r="Z109"/>
  <c r="Y109"/>
  <c r="X109"/>
  <c r="W109"/>
  <c r="V109"/>
  <c r="U109"/>
  <c r="T109"/>
  <c r="S109"/>
  <c r="R109"/>
  <c r="K109"/>
  <c r="AC109" s="1"/>
  <c r="BF108"/>
  <c r="BE108"/>
  <c r="BD108"/>
  <c r="BC108"/>
  <c r="BB108"/>
  <c r="BA108"/>
  <c r="AZ108"/>
  <c r="AY108"/>
  <c r="AX108"/>
  <c r="AW108"/>
  <c r="AU108"/>
  <c r="AS108"/>
  <c r="AO108"/>
  <c r="AN108"/>
  <c r="AR108" s="1"/>
  <c r="AM108"/>
  <c r="AL108"/>
  <c r="AK108"/>
  <c r="AJ108"/>
  <c r="B108" i="7" s="1"/>
  <c r="AI108" i="4"/>
  <c r="AH108"/>
  <c r="AG108"/>
  <c r="AF108"/>
  <c r="AE108"/>
  <c r="AD108"/>
  <c r="AB108"/>
  <c r="AA108"/>
  <c r="Z108"/>
  <c r="Y108"/>
  <c r="X108"/>
  <c r="W108"/>
  <c r="V108"/>
  <c r="U108"/>
  <c r="T108"/>
  <c r="S108"/>
  <c r="R108"/>
  <c r="K108"/>
  <c r="AC108" s="1"/>
  <c r="BF107"/>
  <c r="BE107"/>
  <c r="BD107"/>
  <c r="BC107"/>
  <c r="BB107"/>
  <c r="BA107"/>
  <c r="AZ107"/>
  <c r="AY107"/>
  <c r="AX107"/>
  <c r="AW107"/>
  <c r="AU107"/>
  <c r="AT107"/>
  <c r="AV107" s="1"/>
  <c r="AQ107"/>
  <c r="AP107"/>
  <c r="AN107"/>
  <c r="AR107" s="1"/>
  <c r="AM107"/>
  <c r="AL107"/>
  <c r="AK107"/>
  <c r="AJ107"/>
  <c r="B107" i="7" s="1"/>
  <c r="AI107" i="4"/>
  <c r="AH107"/>
  <c r="AG107"/>
  <c r="AF107"/>
  <c r="AE107"/>
  <c r="AD107"/>
  <c r="AB107"/>
  <c r="AA107"/>
  <c r="Z107"/>
  <c r="Y107"/>
  <c r="X107"/>
  <c r="W107"/>
  <c r="V107"/>
  <c r="U107"/>
  <c r="T107"/>
  <c r="S107"/>
  <c r="R107"/>
  <c r="K107"/>
  <c r="AC107" s="1"/>
  <c r="BF106"/>
  <c r="BE106"/>
  <c r="BD106"/>
  <c r="BC106"/>
  <c r="BB106"/>
  <c r="BA106"/>
  <c r="AZ106"/>
  <c r="AY106"/>
  <c r="AX106"/>
  <c r="AW106"/>
  <c r="AU106"/>
  <c r="AO106"/>
  <c r="AN106"/>
  <c r="AR106" s="1"/>
  <c r="AM106"/>
  <c r="AL106"/>
  <c r="AK106"/>
  <c r="AJ106"/>
  <c r="B106" i="7" s="1"/>
  <c r="AI106" i="4"/>
  <c r="AH106"/>
  <c r="AG106"/>
  <c r="AF106"/>
  <c r="AE106"/>
  <c r="AD106"/>
  <c r="AB106"/>
  <c r="AA106"/>
  <c r="Z106"/>
  <c r="Y106"/>
  <c r="X106"/>
  <c r="W106"/>
  <c r="V106"/>
  <c r="U106"/>
  <c r="T106"/>
  <c r="S106"/>
  <c r="R106"/>
  <c r="K106"/>
  <c r="AC106" s="1"/>
  <c r="BF105"/>
  <c r="BE105"/>
  <c r="BD105"/>
  <c r="BC105"/>
  <c r="BB105"/>
  <c r="BA105"/>
  <c r="AZ105"/>
  <c r="AY105"/>
  <c r="AX105"/>
  <c r="AW105"/>
  <c r="AU105"/>
  <c r="AT105"/>
  <c r="AV105" s="1"/>
  <c r="AQ105"/>
  <c r="AP105"/>
  <c r="AN105"/>
  <c r="AR105" s="1"/>
  <c r="AM105"/>
  <c r="AL105"/>
  <c r="AK105"/>
  <c r="AJ105"/>
  <c r="B105" i="7" s="1"/>
  <c r="AI105" i="4"/>
  <c r="AH105"/>
  <c r="AG105"/>
  <c r="AF105"/>
  <c r="AE105"/>
  <c r="AD105"/>
  <c r="AB105"/>
  <c r="AA105"/>
  <c r="Z105"/>
  <c r="Y105"/>
  <c r="X105"/>
  <c r="W105"/>
  <c r="V105"/>
  <c r="U105"/>
  <c r="T105"/>
  <c r="S105"/>
  <c r="R105"/>
  <c r="K105"/>
  <c r="AC105" s="1"/>
  <c r="BF104"/>
  <c r="BE104"/>
  <c r="BD104"/>
  <c r="BC104"/>
  <c r="BB104"/>
  <c r="BA104"/>
  <c r="AZ104"/>
  <c r="AY104"/>
  <c r="AX104"/>
  <c r="AW104"/>
  <c r="AU104"/>
  <c r="AN104"/>
  <c r="AR104" s="1"/>
  <c r="AM104"/>
  <c r="AL104"/>
  <c r="AK104"/>
  <c r="AJ104"/>
  <c r="B104" i="7" s="1"/>
  <c r="AI104" i="4"/>
  <c r="AH104"/>
  <c r="AG104"/>
  <c r="AF104"/>
  <c r="AE104"/>
  <c r="AD104"/>
  <c r="AB104"/>
  <c r="AA104"/>
  <c r="Z104"/>
  <c r="Y104"/>
  <c r="X104"/>
  <c r="W104"/>
  <c r="V104"/>
  <c r="U104"/>
  <c r="T104"/>
  <c r="S104"/>
  <c r="R104"/>
  <c r="K104"/>
  <c r="AC104" s="1"/>
  <c r="BF103"/>
  <c r="BE103"/>
  <c r="BD103"/>
  <c r="BC103"/>
  <c r="BB103"/>
  <c r="BA103"/>
  <c r="AZ103"/>
  <c r="AY103"/>
  <c r="AX103"/>
  <c r="AW103"/>
  <c r="AU103"/>
  <c r="AT103"/>
  <c r="AV103" s="1"/>
  <c r="AQ103"/>
  <c r="AP103"/>
  <c r="AN103"/>
  <c r="AR103" s="1"/>
  <c r="AM103"/>
  <c r="AL103"/>
  <c r="AK103"/>
  <c r="AJ103"/>
  <c r="B103" i="7" s="1"/>
  <c r="AI103" i="4"/>
  <c r="AH103"/>
  <c r="AG103"/>
  <c r="AF103"/>
  <c r="AE103"/>
  <c r="AD103"/>
  <c r="AB103"/>
  <c r="AA103"/>
  <c r="Z103"/>
  <c r="Y103"/>
  <c r="X103"/>
  <c r="W103"/>
  <c r="V103"/>
  <c r="U103"/>
  <c r="T103"/>
  <c r="S103"/>
  <c r="R103"/>
  <c r="K103"/>
  <c r="AC103" s="1"/>
  <c r="BF102"/>
  <c r="BE102"/>
  <c r="BD102"/>
  <c r="BC102"/>
  <c r="BB102"/>
  <c r="BA102"/>
  <c r="AZ102"/>
  <c r="AY102"/>
  <c r="AX102"/>
  <c r="AW102"/>
  <c r="AU102"/>
  <c r="AN102"/>
  <c r="AR102" s="1"/>
  <c r="AM102"/>
  <c r="AL102"/>
  <c r="AK102"/>
  <c r="AJ102"/>
  <c r="B102" i="7" s="1"/>
  <c r="AI102" i="4"/>
  <c r="AH102"/>
  <c r="AG102"/>
  <c r="AF102"/>
  <c r="AE102"/>
  <c r="AD102"/>
  <c r="AB102"/>
  <c r="AA102"/>
  <c r="Z102"/>
  <c r="Y102"/>
  <c r="X102"/>
  <c r="W102"/>
  <c r="V102"/>
  <c r="U102"/>
  <c r="T102"/>
  <c r="S102"/>
  <c r="R102"/>
  <c r="K102"/>
  <c r="AC102" s="1"/>
  <c r="BF101"/>
  <c r="BE101"/>
  <c r="BD101"/>
  <c r="BC101"/>
  <c r="BB101"/>
  <c r="BA101"/>
  <c r="AZ101"/>
  <c r="AY101"/>
  <c r="AX101"/>
  <c r="AW101"/>
  <c r="AU101"/>
  <c r="AT101"/>
  <c r="AV101" s="1"/>
  <c r="AQ101"/>
  <c r="AP101"/>
  <c r="AN101"/>
  <c r="AR101" s="1"/>
  <c r="AM101"/>
  <c r="AL101"/>
  <c r="AK101"/>
  <c r="AJ101"/>
  <c r="B101" i="7" s="1"/>
  <c r="AI101" i="4"/>
  <c r="AH101"/>
  <c r="AG101"/>
  <c r="AF101"/>
  <c r="AE101"/>
  <c r="AD101"/>
  <c r="AB101"/>
  <c r="AA101"/>
  <c r="Z101"/>
  <c r="Y101"/>
  <c r="X101"/>
  <c r="W101"/>
  <c r="V101"/>
  <c r="U101"/>
  <c r="T101"/>
  <c r="S101"/>
  <c r="R101"/>
  <c r="K101"/>
  <c r="AC101" s="1"/>
  <c r="BF100"/>
  <c r="BE100"/>
  <c r="BD100"/>
  <c r="BC100"/>
  <c r="BB100"/>
  <c r="BA100"/>
  <c r="AZ100"/>
  <c r="AY100"/>
  <c r="AX100"/>
  <c r="AW100"/>
  <c r="AU100"/>
  <c r="AN100"/>
  <c r="AR100" s="1"/>
  <c r="AM100"/>
  <c r="AL100"/>
  <c r="AK100"/>
  <c r="AJ100"/>
  <c r="B100" i="7" s="1"/>
  <c r="AI100" i="4"/>
  <c r="AH100"/>
  <c r="AG100"/>
  <c r="AF100"/>
  <c r="AE100"/>
  <c r="AD100"/>
  <c r="AB100"/>
  <c r="AA100"/>
  <c r="Z100"/>
  <c r="Y100"/>
  <c r="X100"/>
  <c r="W100"/>
  <c r="V100"/>
  <c r="U100"/>
  <c r="T100"/>
  <c r="S100"/>
  <c r="R100"/>
  <c r="K100"/>
  <c r="AC100" s="1"/>
  <c r="BF99"/>
  <c r="BE99"/>
  <c r="BD99"/>
  <c r="BC99"/>
  <c r="BB99"/>
  <c r="BA99"/>
  <c r="AZ99"/>
  <c r="AY99"/>
  <c r="AX99"/>
  <c r="AW99"/>
  <c r="AU99"/>
  <c r="AT99"/>
  <c r="AV99" s="1"/>
  <c r="AQ99"/>
  <c r="AP99"/>
  <c r="AN99"/>
  <c r="AR99" s="1"/>
  <c r="AM99"/>
  <c r="AL99"/>
  <c r="AK99"/>
  <c r="AJ99"/>
  <c r="B99" i="7" s="1"/>
  <c r="AI99" i="4"/>
  <c r="AH99"/>
  <c r="AG99"/>
  <c r="AF99"/>
  <c r="AE99"/>
  <c r="AD99"/>
  <c r="AB99"/>
  <c r="AA99"/>
  <c r="Z99"/>
  <c r="Y99"/>
  <c r="X99"/>
  <c r="W99"/>
  <c r="V99"/>
  <c r="U99"/>
  <c r="T99"/>
  <c r="S99"/>
  <c r="R99"/>
  <c r="K99"/>
  <c r="AC99" s="1"/>
  <c r="BF98"/>
  <c r="BE98"/>
  <c r="BD98"/>
  <c r="BC98"/>
  <c r="BB98"/>
  <c r="BA98"/>
  <c r="AZ98"/>
  <c r="AY98"/>
  <c r="AX98"/>
  <c r="AW98"/>
  <c r="AU98"/>
  <c r="AN98"/>
  <c r="AR98" s="1"/>
  <c r="AM98"/>
  <c r="AL98"/>
  <c r="AK98"/>
  <c r="AJ98"/>
  <c r="B98" i="7" s="1"/>
  <c r="AI98" i="4"/>
  <c r="AH98"/>
  <c r="AG98"/>
  <c r="AF98"/>
  <c r="AE98"/>
  <c r="AD98"/>
  <c r="AB98"/>
  <c r="AA98"/>
  <c r="Z98"/>
  <c r="Y98"/>
  <c r="X98"/>
  <c r="W98"/>
  <c r="V98"/>
  <c r="U98"/>
  <c r="T98"/>
  <c r="S98"/>
  <c r="R98"/>
  <c r="K98"/>
  <c r="AC98" s="1"/>
  <c r="BF97"/>
  <c r="BE97"/>
  <c r="BD97"/>
  <c r="BC97"/>
  <c r="BB97"/>
  <c r="BA97"/>
  <c r="AZ97"/>
  <c r="AY97"/>
  <c r="AX97"/>
  <c r="AW97"/>
  <c r="AU97"/>
  <c r="AT97"/>
  <c r="AV97" s="1"/>
  <c r="AP97"/>
  <c r="AN97"/>
  <c r="AQ97" s="1"/>
  <c r="AM97"/>
  <c r="AL97"/>
  <c r="AK97"/>
  <c r="AJ97"/>
  <c r="B97" i="7" s="1"/>
  <c r="AI97" i="4"/>
  <c r="AH97"/>
  <c r="AG97"/>
  <c r="AF97"/>
  <c r="AE97"/>
  <c r="AD97"/>
  <c r="AB97"/>
  <c r="AA97"/>
  <c r="Z97"/>
  <c r="Y97"/>
  <c r="X97"/>
  <c r="W97"/>
  <c r="V97"/>
  <c r="U97"/>
  <c r="T97"/>
  <c r="S97"/>
  <c r="R97"/>
  <c r="K97"/>
  <c r="AC97" s="1"/>
  <c r="BF96"/>
  <c r="BE96"/>
  <c r="BD96"/>
  <c r="BC96"/>
  <c r="BB96"/>
  <c r="BA96"/>
  <c r="AZ96"/>
  <c r="AY96"/>
  <c r="AX96"/>
  <c r="AW96"/>
  <c r="AU96"/>
  <c r="AN96"/>
  <c r="AR96" s="1"/>
  <c r="AM96"/>
  <c r="AL96"/>
  <c r="AK96"/>
  <c r="AJ96"/>
  <c r="B96" i="7" s="1"/>
  <c r="AI96" i="4"/>
  <c r="AH96"/>
  <c r="AG96"/>
  <c r="AF96"/>
  <c r="AE96"/>
  <c r="AD96"/>
  <c r="AB96"/>
  <c r="AA96"/>
  <c r="Z96"/>
  <c r="Y96"/>
  <c r="X96"/>
  <c r="W96"/>
  <c r="V96"/>
  <c r="U96"/>
  <c r="T96"/>
  <c r="S96"/>
  <c r="R96"/>
  <c r="K96"/>
  <c r="AC96" s="1"/>
  <c r="BF95"/>
  <c r="BE95"/>
  <c r="BD95"/>
  <c r="BC95"/>
  <c r="BB95"/>
  <c r="BA95"/>
  <c r="AZ95"/>
  <c r="AY95"/>
  <c r="AX95"/>
  <c r="AW95"/>
  <c r="AU95"/>
  <c r="AT95"/>
  <c r="AV95" s="1"/>
  <c r="AP95"/>
  <c r="AN95"/>
  <c r="AQ95" s="1"/>
  <c r="AM95"/>
  <c r="AL95"/>
  <c r="AK95"/>
  <c r="AJ95"/>
  <c r="B95" i="7" s="1"/>
  <c r="AI95" i="4"/>
  <c r="AH95"/>
  <c r="AG95"/>
  <c r="AF95"/>
  <c r="AE95"/>
  <c r="AD95"/>
  <c r="AB95"/>
  <c r="AA95"/>
  <c r="Z95"/>
  <c r="Y95"/>
  <c r="X95"/>
  <c r="W95"/>
  <c r="V95"/>
  <c r="U95"/>
  <c r="T95"/>
  <c r="S95"/>
  <c r="R95"/>
  <c r="K95"/>
  <c r="AC95" s="1"/>
  <c r="BF94"/>
  <c r="BE94"/>
  <c r="BD94"/>
  <c r="BC94"/>
  <c r="BB94"/>
  <c r="BA94"/>
  <c r="AZ94"/>
  <c r="AY94"/>
  <c r="AX94"/>
  <c r="AW94"/>
  <c r="AU94"/>
  <c r="AN94"/>
  <c r="AR94" s="1"/>
  <c r="AM94"/>
  <c r="AL94"/>
  <c r="AK94"/>
  <c r="AJ94"/>
  <c r="B94" i="7" s="1"/>
  <c r="AI94" i="4"/>
  <c r="AH94"/>
  <c r="AG94"/>
  <c r="AF94"/>
  <c r="AE94"/>
  <c r="AD94"/>
  <c r="AB94"/>
  <c r="AA94"/>
  <c r="Z94"/>
  <c r="Y94"/>
  <c r="X94"/>
  <c r="W94"/>
  <c r="V94"/>
  <c r="U94"/>
  <c r="T94"/>
  <c r="S94"/>
  <c r="R94"/>
  <c r="K94"/>
  <c r="AC94" s="1"/>
  <c r="BF93"/>
  <c r="BE93"/>
  <c r="BD93"/>
  <c r="BC93"/>
  <c r="BB93"/>
  <c r="BA93"/>
  <c r="AZ93"/>
  <c r="AY93"/>
  <c r="AX93"/>
  <c r="AW93"/>
  <c r="AU93"/>
  <c r="AT93"/>
  <c r="AV93" s="1"/>
  <c r="AP93"/>
  <c r="AN93"/>
  <c r="AQ93" s="1"/>
  <c r="AM93"/>
  <c r="AL93"/>
  <c r="AK93"/>
  <c r="AJ93"/>
  <c r="B93" i="7" s="1"/>
  <c r="AI93" i="4"/>
  <c r="AH93"/>
  <c r="AG93"/>
  <c r="AF93"/>
  <c r="AE93"/>
  <c r="AD93"/>
  <c r="AB93"/>
  <c r="AA93"/>
  <c r="Z93"/>
  <c r="Y93"/>
  <c r="X93"/>
  <c r="W93"/>
  <c r="V93"/>
  <c r="U93"/>
  <c r="T93"/>
  <c r="S93"/>
  <c r="R93"/>
  <c r="K93"/>
  <c r="AC93" s="1"/>
  <c r="BF92"/>
  <c r="BE92"/>
  <c r="BD92"/>
  <c r="BC92"/>
  <c r="BB92"/>
  <c r="BA92"/>
  <c r="AZ92"/>
  <c r="AY92"/>
  <c r="AX92"/>
  <c r="AW92"/>
  <c r="AU92"/>
  <c r="AN92"/>
  <c r="AR92" s="1"/>
  <c r="AM92"/>
  <c r="AL92"/>
  <c r="AK92"/>
  <c r="AJ92"/>
  <c r="B92" i="7" s="1"/>
  <c r="AI92" i="4"/>
  <c r="AH92"/>
  <c r="AG92"/>
  <c r="AF92"/>
  <c r="AE92"/>
  <c r="AD92"/>
  <c r="AB92"/>
  <c r="AA92"/>
  <c r="Z92"/>
  <c r="Y92"/>
  <c r="X92"/>
  <c r="W92"/>
  <c r="V92"/>
  <c r="U92"/>
  <c r="T92"/>
  <c r="S92"/>
  <c r="R92"/>
  <c r="K92"/>
  <c r="AC92" s="1"/>
  <c r="BF91"/>
  <c r="BE91"/>
  <c r="BD91"/>
  <c r="BC91"/>
  <c r="BB91"/>
  <c r="BA91"/>
  <c r="AZ91"/>
  <c r="AY91"/>
  <c r="AX91"/>
  <c r="AW91"/>
  <c r="AU91"/>
  <c r="AT91"/>
  <c r="AV91" s="1"/>
  <c r="AP91"/>
  <c r="AN91"/>
  <c r="AQ91" s="1"/>
  <c r="AM91"/>
  <c r="AL91"/>
  <c r="AK91"/>
  <c r="AJ91"/>
  <c r="B91" i="7" s="1"/>
  <c r="AI91" i="4"/>
  <c r="AH91"/>
  <c r="AG91"/>
  <c r="AF91"/>
  <c r="AE91"/>
  <c r="AD91"/>
  <c r="AB91"/>
  <c r="AA91"/>
  <c r="Z91"/>
  <c r="Y91"/>
  <c r="X91"/>
  <c r="W91"/>
  <c r="V91"/>
  <c r="U91"/>
  <c r="T91"/>
  <c r="S91"/>
  <c r="R91"/>
  <c r="K91"/>
  <c r="AC91" s="1"/>
  <c r="BF90"/>
  <c r="BE90"/>
  <c r="BD90"/>
  <c r="BC90"/>
  <c r="BB90"/>
  <c r="BA90"/>
  <c r="AZ90"/>
  <c r="AY90"/>
  <c r="AX90"/>
  <c r="AW90"/>
  <c r="AU90"/>
  <c r="AN90"/>
  <c r="AR90" s="1"/>
  <c r="AM90"/>
  <c r="AL90"/>
  <c r="AK90"/>
  <c r="AJ90"/>
  <c r="B90" i="7" s="1"/>
  <c r="AI90" i="4"/>
  <c r="AH90"/>
  <c r="AG90"/>
  <c r="AF90"/>
  <c r="AE90"/>
  <c r="AD90"/>
  <c r="AB90"/>
  <c r="AA90"/>
  <c r="Z90"/>
  <c r="Y90"/>
  <c r="X90"/>
  <c r="W90"/>
  <c r="V90"/>
  <c r="U90"/>
  <c r="T90"/>
  <c r="S90"/>
  <c r="R90"/>
  <c r="K90"/>
  <c r="AC90" s="1"/>
  <c r="BF89"/>
  <c r="BE89"/>
  <c r="BD89"/>
  <c r="BC89"/>
  <c r="BB89"/>
  <c r="BA89"/>
  <c r="AZ89"/>
  <c r="AY89"/>
  <c r="AX89"/>
  <c r="AW89"/>
  <c r="AU89"/>
  <c r="AT89"/>
  <c r="AV89" s="1"/>
  <c r="AP89"/>
  <c r="AN89"/>
  <c r="AQ89" s="1"/>
  <c r="AM89"/>
  <c r="AL89"/>
  <c r="AK89"/>
  <c r="AJ89"/>
  <c r="B89" i="7" s="1"/>
  <c r="AI89" i="4"/>
  <c r="AH89"/>
  <c r="AG89"/>
  <c r="AF89"/>
  <c r="AE89"/>
  <c r="AD89"/>
  <c r="AB89"/>
  <c r="AA89"/>
  <c r="Z89"/>
  <c r="Y89"/>
  <c r="X89"/>
  <c r="W89"/>
  <c r="V89"/>
  <c r="U89"/>
  <c r="T89"/>
  <c r="S89"/>
  <c r="R89"/>
  <c r="K89"/>
  <c r="AC89" s="1"/>
  <c r="BF88"/>
  <c r="BE88"/>
  <c r="BD88"/>
  <c r="BC88"/>
  <c r="BB88"/>
  <c r="BA88"/>
  <c r="AZ88"/>
  <c r="AY88"/>
  <c r="AX88"/>
  <c r="AW88"/>
  <c r="AU88"/>
  <c r="AN88"/>
  <c r="AR88" s="1"/>
  <c r="AM88"/>
  <c r="AL88"/>
  <c r="AK88"/>
  <c r="AJ88"/>
  <c r="B88" i="7" s="1"/>
  <c r="AI88" i="4"/>
  <c r="AH88"/>
  <c r="AG88"/>
  <c r="AF88"/>
  <c r="AE88"/>
  <c r="AD88"/>
  <c r="AB88"/>
  <c r="AA88"/>
  <c r="Z88"/>
  <c r="Y88"/>
  <c r="X88"/>
  <c r="W88"/>
  <c r="V88"/>
  <c r="U88"/>
  <c r="T88"/>
  <c r="S88"/>
  <c r="R88"/>
  <c r="K88"/>
  <c r="AC88" s="1"/>
  <c r="BF87"/>
  <c r="BE87"/>
  <c r="BD87"/>
  <c r="BC87"/>
  <c r="BB87"/>
  <c r="BA87"/>
  <c r="AZ87"/>
  <c r="AY87"/>
  <c r="AX87"/>
  <c r="AW87"/>
  <c r="AU87"/>
  <c r="AT87"/>
  <c r="AV87" s="1"/>
  <c r="AP87"/>
  <c r="AN87"/>
  <c r="AQ87" s="1"/>
  <c r="AM87"/>
  <c r="AL87"/>
  <c r="AK87"/>
  <c r="AJ87"/>
  <c r="B87" i="7" s="1"/>
  <c r="AI87" i="4"/>
  <c r="AH87"/>
  <c r="AG87"/>
  <c r="AF87"/>
  <c r="AE87"/>
  <c r="AD87"/>
  <c r="AB87"/>
  <c r="AA87"/>
  <c r="Z87"/>
  <c r="Y87"/>
  <c r="X87"/>
  <c r="W87"/>
  <c r="V87"/>
  <c r="U87"/>
  <c r="T87"/>
  <c r="S87"/>
  <c r="R87"/>
  <c r="K87"/>
  <c r="AC87" s="1"/>
  <c r="BF86"/>
  <c r="BE86"/>
  <c r="BD86"/>
  <c r="BC86"/>
  <c r="BB86"/>
  <c r="BA86"/>
  <c r="AZ86"/>
  <c r="AY86"/>
  <c r="AX86"/>
  <c r="AW86"/>
  <c r="AU86"/>
  <c r="AN86"/>
  <c r="AR86" s="1"/>
  <c r="AM86"/>
  <c r="AL86"/>
  <c r="AK86"/>
  <c r="AJ86"/>
  <c r="B86" i="7" s="1"/>
  <c r="AI86" i="4"/>
  <c r="AH86"/>
  <c r="AG86"/>
  <c r="AF86"/>
  <c r="AE86"/>
  <c r="AD86"/>
  <c r="AB86"/>
  <c r="AA86"/>
  <c r="Z86"/>
  <c r="Y86"/>
  <c r="X86"/>
  <c r="W86"/>
  <c r="V86"/>
  <c r="U86"/>
  <c r="T86"/>
  <c r="S86"/>
  <c r="R86"/>
  <c r="K86"/>
  <c r="AC86" s="1"/>
  <c r="BF85"/>
  <c r="BE85"/>
  <c r="BD85"/>
  <c r="BC85"/>
  <c r="BB85"/>
  <c r="BA85"/>
  <c r="AZ85"/>
  <c r="AY85"/>
  <c r="AX85"/>
  <c r="AW85"/>
  <c r="AU85"/>
  <c r="AT85"/>
  <c r="AV85" s="1"/>
  <c r="AP85"/>
  <c r="AN85"/>
  <c r="AQ85" s="1"/>
  <c r="AM85"/>
  <c r="AL85"/>
  <c r="AK85"/>
  <c r="AJ85"/>
  <c r="B85" i="7" s="1"/>
  <c r="AI85" i="4"/>
  <c r="AH85"/>
  <c r="AG85"/>
  <c r="AF85"/>
  <c r="AE85"/>
  <c r="AD85"/>
  <c r="AB85"/>
  <c r="AA85"/>
  <c r="Z85"/>
  <c r="Y85"/>
  <c r="X85"/>
  <c r="W85"/>
  <c r="V85"/>
  <c r="U85"/>
  <c r="T85"/>
  <c r="S85"/>
  <c r="R85"/>
  <c r="K85"/>
  <c r="AC85" s="1"/>
  <c r="BF84"/>
  <c r="BE84"/>
  <c r="BD84"/>
  <c r="BC84"/>
  <c r="BB84"/>
  <c r="BA84"/>
  <c r="AZ84"/>
  <c r="AY84"/>
  <c r="AX84"/>
  <c r="AW84"/>
  <c r="AU84"/>
  <c r="AN84"/>
  <c r="AR84" s="1"/>
  <c r="AM84"/>
  <c r="AL84"/>
  <c r="AK84"/>
  <c r="AJ84"/>
  <c r="B84" i="7" s="1"/>
  <c r="AI84" i="4"/>
  <c r="AH84"/>
  <c r="AG84"/>
  <c r="AF84"/>
  <c r="AE84"/>
  <c r="AD84"/>
  <c r="AB84"/>
  <c r="AA84"/>
  <c r="Z84"/>
  <c r="Y84"/>
  <c r="X84"/>
  <c r="W84"/>
  <c r="V84"/>
  <c r="U84"/>
  <c r="T84"/>
  <c r="S84"/>
  <c r="R84"/>
  <c r="K84"/>
  <c r="AC84" s="1"/>
  <c r="BF83"/>
  <c r="BE83"/>
  <c r="BD83"/>
  <c r="BC83"/>
  <c r="BB83"/>
  <c r="BA83"/>
  <c r="AZ83"/>
  <c r="AY83"/>
  <c r="AX83"/>
  <c r="AW83"/>
  <c r="AU83"/>
  <c r="AT83"/>
  <c r="AV83" s="1"/>
  <c r="AP83"/>
  <c r="AN83"/>
  <c r="AQ83" s="1"/>
  <c r="AM83"/>
  <c r="AL83"/>
  <c r="AK83"/>
  <c r="AJ83"/>
  <c r="B83" i="7" s="1"/>
  <c r="AI83" i="4"/>
  <c r="AH83"/>
  <c r="AG83"/>
  <c r="AF83"/>
  <c r="AE83"/>
  <c r="AD83"/>
  <c r="AB83"/>
  <c r="AA83"/>
  <c r="Z83"/>
  <c r="Y83"/>
  <c r="X83"/>
  <c r="W83"/>
  <c r="V83"/>
  <c r="U83"/>
  <c r="T83"/>
  <c r="S83"/>
  <c r="R83"/>
  <c r="K83"/>
  <c r="AC83" s="1"/>
  <c r="BF82"/>
  <c r="BE82"/>
  <c r="BD82"/>
  <c r="BC82"/>
  <c r="BB82"/>
  <c r="BA82"/>
  <c r="AZ82"/>
  <c r="AY82"/>
  <c r="AX82"/>
  <c r="AW82"/>
  <c r="AU82"/>
  <c r="AN82"/>
  <c r="AR82" s="1"/>
  <c r="AM82"/>
  <c r="AL82"/>
  <c r="AK82"/>
  <c r="AJ82"/>
  <c r="B82" i="7" s="1"/>
  <c r="AI82" i="4"/>
  <c r="AH82"/>
  <c r="AG82"/>
  <c r="AF82"/>
  <c r="AE82"/>
  <c r="AD82"/>
  <c r="AB82"/>
  <c r="AA82"/>
  <c r="Z82"/>
  <c r="Y82"/>
  <c r="X82"/>
  <c r="W82"/>
  <c r="V82"/>
  <c r="U82"/>
  <c r="T82"/>
  <c r="S82"/>
  <c r="R82"/>
  <c r="K82"/>
  <c r="AC82" s="1"/>
  <c r="BF81"/>
  <c r="BE81"/>
  <c r="BD81"/>
  <c r="BC81"/>
  <c r="BB81"/>
  <c r="BA81"/>
  <c r="AZ81"/>
  <c r="AY81"/>
  <c r="AX81"/>
  <c r="AW81"/>
  <c r="AU81"/>
  <c r="AT81"/>
  <c r="AV81" s="1"/>
  <c r="AP81"/>
  <c r="AN81"/>
  <c r="AQ81" s="1"/>
  <c r="AM81"/>
  <c r="AL81"/>
  <c r="AK81"/>
  <c r="AJ81"/>
  <c r="B81" i="7" s="1"/>
  <c r="AI81" i="4"/>
  <c r="AH81"/>
  <c r="AG81"/>
  <c r="AF81"/>
  <c r="AE81"/>
  <c r="AD81"/>
  <c r="AB81"/>
  <c r="AA81"/>
  <c r="Z81"/>
  <c r="Y81"/>
  <c r="X81"/>
  <c r="W81"/>
  <c r="V81"/>
  <c r="U81"/>
  <c r="T81"/>
  <c r="S81"/>
  <c r="R81"/>
  <c r="K81"/>
  <c r="AC81" s="1"/>
  <c r="BF80"/>
  <c r="BE80"/>
  <c r="BD80"/>
  <c r="BC80"/>
  <c r="BB80"/>
  <c r="BA80"/>
  <c r="AZ80"/>
  <c r="AY80"/>
  <c r="AX80"/>
  <c r="AW80"/>
  <c r="AU80"/>
  <c r="AN80"/>
  <c r="AR80" s="1"/>
  <c r="AM80"/>
  <c r="AL80"/>
  <c r="AK80"/>
  <c r="AJ80"/>
  <c r="B80" i="7" s="1"/>
  <c r="AI80" i="4"/>
  <c r="AH80"/>
  <c r="AG80"/>
  <c r="AF80"/>
  <c r="AE80"/>
  <c r="AD80"/>
  <c r="AB80"/>
  <c r="AA80"/>
  <c r="Z80"/>
  <c r="Y80"/>
  <c r="X80"/>
  <c r="W80"/>
  <c r="V80"/>
  <c r="U80"/>
  <c r="T80"/>
  <c r="S80"/>
  <c r="R80"/>
  <c r="K80"/>
  <c r="AC80" s="1"/>
  <c r="BF79"/>
  <c r="BE79"/>
  <c r="BD79"/>
  <c r="BC79"/>
  <c r="BB79"/>
  <c r="BA79"/>
  <c r="AZ79"/>
  <c r="AY79"/>
  <c r="AX79"/>
  <c r="AW79"/>
  <c r="AU79"/>
  <c r="AT79"/>
  <c r="AV79" s="1"/>
  <c r="AP79"/>
  <c r="AN79"/>
  <c r="AQ79" s="1"/>
  <c r="AM79"/>
  <c r="AL79"/>
  <c r="AK79"/>
  <c r="AJ79"/>
  <c r="B79" i="7" s="1"/>
  <c r="AI79" i="4"/>
  <c r="AH79"/>
  <c r="AG79"/>
  <c r="AF79"/>
  <c r="AE79"/>
  <c r="AD79"/>
  <c r="AB79"/>
  <c r="AA79"/>
  <c r="Z79"/>
  <c r="Y79"/>
  <c r="X79"/>
  <c r="W79"/>
  <c r="V79"/>
  <c r="U79"/>
  <c r="T79"/>
  <c r="S79"/>
  <c r="R79"/>
  <c r="K79"/>
  <c r="AC79" s="1"/>
  <c r="BF78"/>
  <c r="BE78"/>
  <c r="BD78"/>
  <c r="BC78"/>
  <c r="BB78"/>
  <c r="BA78"/>
  <c r="AZ78"/>
  <c r="AY78"/>
  <c r="AX78"/>
  <c r="AW78"/>
  <c r="AU78"/>
  <c r="AN78"/>
  <c r="AR78" s="1"/>
  <c r="AM78"/>
  <c r="AL78"/>
  <c r="AK78"/>
  <c r="AJ78"/>
  <c r="B78" i="7" s="1"/>
  <c r="AI78" i="4"/>
  <c r="AH78"/>
  <c r="AG78"/>
  <c r="AF78"/>
  <c r="AE78"/>
  <c r="AD78"/>
  <c r="AB78"/>
  <c r="AA78"/>
  <c r="Z78"/>
  <c r="Y78"/>
  <c r="X78"/>
  <c r="W78"/>
  <c r="V78"/>
  <c r="U78"/>
  <c r="T78"/>
  <c r="S78"/>
  <c r="R78"/>
  <c r="K78"/>
  <c r="AC78" s="1"/>
  <c r="BF77"/>
  <c r="BE77"/>
  <c r="BD77"/>
  <c r="BC77"/>
  <c r="BB77"/>
  <c r="BA77"/>
  <c r="AZ77"/>
  <c r="AY77"/>
  <c r="AX77"/>
  <c r="AW77"/>
  <c r="AU77"/>
  <c r="AT77"/>
  <c r="AV77" s="1"/>
  <c r="AP77"/>
  <c r="AN77"/>
  <c r="AQ77" s="1"/>
  <c r="AM77"/>
  <c r="AL77"/>
  <c r="AK77"/>
  <c r="AJ77"/>
  <c r="B77" i="7" s="1"/>
  <c r="AI77" i="4"/>
  <c r="AH77"/>
  <c r="AG77"/>
  <c r="AF77"/>
  <c r="AE77"/>
  <c r="AD77"/>
  <c r="AB77"/>
  <c r="AA77"/>
  <c r="Z77"/>
  <c r="Y77"/>
  <c r="X77"/>
  <c r="W77"/>
  <c r="V77"/>
  <c r="U77"/>
  <c r="T77"/>
  <c r="S77"/>
  <c r="R77"/>
  <c r="K77"/>
  <c r="AC77" s="1"/>
  <c r="BF76"/>
  <c r="BE76"/>
  <c r="BD76"/>
  <c r="BC76"/>
  <c r="BB76"/>
  <c r="BA76"/>
  <c r="AZ76"/>
  <c r="AY76"/>
  <c r="AX76"/>
  <c r="AW76"/>
  <c r="AU76"/>
  <c r="AN76"/>
  <c r="AR76" s="1"/>
  <c r="AM76"/>
  <c r="AL76"/>
  <c r="AK76"/>
  <c r="AJ76"/>
  <c r="B76" i="7" s="1"/>
  <c r="AI76" i="4"/>
  <c r="AH76"/>
  <c r="AG76"/>
  <c r="AF76"/>
  <c r="AE76"/>
  <c r="AD76"/>
  <c r="AB76"/>
  <c r="AA76"/>
  <c r="Z76"/>
  <c r="Y76"/>
  <c r="X76"/>
  <c r="W76"/>
  <c r="V76"/>
  <c r="U76"/>
  <c r="T76"/>
  <c r="S76"/>
  <c r="R76"/>
  <c r="K76"/>
  <c r="AC76" s="1"/>
  <c r="BF75"/>
  <c r="BE75"/>
  <c r="BD75"/>
  <c r="BC75"/>
  <c r="BB75"/>
  <c r="BA75"/>
  <c r="AZ75"/>
  <c r="AY75"/>
  <c r="AX75"/>
  <c r="AW75"/>
  <c r="AU75"/>
  <c r="AT75"/>
  <c r="AV75" s="1"/>
  <c r="AP75"/>
  <c r="AN75"/>
  <c r="AQ75" s="1"/>
  <c r="AM75"/>
  <c r="AL75"/>
  <c r="AK75"/>
  <c r="AJ75"/>
  <c r="B75" i="7" s="1"/>
  <c r="AI75" i="4"/>
  <c r="AH75"/>
  <c r="AG75"/>
  <c r="AF75"/>
  <c r="AE75"/>
  <c r="AD75"/>
  <c r="AB75"/>
  <c r="AA75"/>
  <c r="Z75"/>
  <c r="Y75"/>
  <c r="X75"/>
  <c r="W75"/>
  <c r="V75"/>
  <c r="U75"/>
  <c r="T75"/>
  <c r="S75"/>
  <c r="R75"/>
  <c r="K75"/>
  <c r="AC75" s="1"/>
  <c r="BF74"/>
  <c r="BE74"/>
  <c r="BD74"/>
  <c r="BC74"/>
  <c r="BB74"/>
  <c r="BA74"/>
  <c r="AZ74"/>
  <c r="AY74"/>
  <c r="AX74"/>
  <c r="AW74"/>
  <c r="AU74"/>
  <c r="AN74"/>
  <c r="AR74" s="1"/>
  <c r="AM74"/>
  <c r="AL74"/>
  <c r="AK74"/>
  <c r="AJ74"/>
  <c r="B74" i="7" s="1"/>
  <c r="AI74" i="4"/>
  <c r="AH74"/>
  <c r="AG74"/>
  <c r="AF74"/>
  <c r="AE74"/>
  <c r="AD74"/>
  <c r="AB74"/>
  <c r="AA74"/>
  <c r="Z74"/>
  <c r="Y74"/>
  <c r="X74"/>
  <c r="W74"/>
  <c r="V74"/>
  <c r="U74"/>
  <c r="T74"/>
  <c r="S74"/>
  <c r="R74"/>
  <c r="K74"/>
  <c r="AC74" s="1"/>
  <c r="BF73"/>
  <c r="BE73"/>
  <c r="BD73"/>
  <c r="BC73"/>
  <c r="BB73"/>
  <c r="BA73"/>
  <c r="AZ73"/>
  <c r="AY73"/>
  <c r="AX73"/>
  <c r="AW73"/>
  <c r="AU73"/>
  <c r="AT73"/>
  <c r="AV73" s="1"/>
  <c r="AP73"/>
  <c r="AN73"/>
  <c r="AQ73" s="1"/>
  <c r="AM73"/>
  <c r="AL73"/>
  <c r="AK73"/>
  <c r="AJ73"/>
  <c r="B73" i="7" s="1"/>
  <c r="AI73" i="4"/>
  <c r="AH73"/>
  <c r="AG73"/>
  <c r="AF73"/>
  <c r="AE73"/>
  <c r="AD73"/>
  <c r="AB73"/>
  <c r="AA73"/>
  <c r="Z73"/>
  <c r="Y73"/>
  <c r="X73"/>
  <c r="W73"/>
  <c r="V73"/>
  <c r="U73"/>
  <c r="T73"/>
  <c r="S73"/>
  <c r="R73"/>
  <c r="K73"/>
  <c r="AC73" s="1"/>
  <c r="BF72"/>
  <c r="BE72"/>
  <c r="BD72"/>
  <c r="BC72"/>
  <c r="BB72"/>
  <c r="BA72"/>
  <c r="AZ72"/>
  <c r="AY72"/>
  <c r="AX72"/>
  <c r="AW72"/>
  <c r="AU72"/>
  <c r="AN72"/>
  <c r="AR72" s="1"/>
  <c r="AM72"/>
  <c r="AL72"/>
  <c r="AK72"/>
  <c r="AJ72"/>
  <c r="B72" i="7" s="1"/>
  <c r="AI72" i="4"/>
  <c r="AH72"/>
  <c r="AG72"/>
  <c r="AF72"/>
  <c r="AE72"/>
  <c r="AD72"/>
  <c r="AB72"/>
  <c r="AA72"/>
  <c r="Z72"/>
  <c r="Y72"/>
  <c r="X72"/>
  <c r="W72"/>
  <c r="V72"/>
  <c r="U72"/>
  <c r="T72"/>
  <c r="S72"/>
  <c r="R72"/>
  <c r="K72"/>
  <c r="AC72" s="1"/>
  <c r="BF71"/>
  <c r="BE71"/>
  <c r="BD71"/>
  <c r="BC71"/>
  <c r="BB71"/>
  <c r="BA71"/>
  <c r="AZ71"/>
  <c r="AY71"/>
  <c r="AX71"/>
  <c r="AW71"/>
  <c r="AU71"/>
  <c r="AT71"/>
  <c r="AV71" s="1"/>
  <c r="AP71"/>
  <c r="AN71"/>
  <c r="AQ71" s="1"/>
  <c r="AM71"/>
  <c r="AL71"/>
  <c r="AK71"/>
  <c r="AJ71"/>
  <c r="B71" i="7" s="1"/>
  <c r="AI71" i="4"/>
  <c r="AH71"/>
  <c r="AG71"/>
  <c r="AF71"/>
  <c r="AE71"/>
  <c r="AD71"/>
  <c r="AB71"/>
  <c r="AA71"/>
  <c r="Z71"/>
  <c r="Y71"/>
  <c r="X71"/>
  <c r="W71"/>
  <c r="V71"/>
  <c r="U71"/>
  <c r="T71"/>
  <c r="S71"/>
  <c r="R71"/>
  <c r="K71"/>
  <c r="AC71" s="1"/>
  <c r="BF70"/>
  <c r="BE70"/>
  <c r="BD70"/>
  <c r="BC70"/>
  <c r="BB70"/>
  <c r="BA70"/>
  <c r="AZ70"/>
  <c r="AY70"/>
  <c r="AX70"/>
  <c r="AW70"/>
  <c r="AU70"/>
  <c r="AN70"/>
  <c r="AR70" s="1"/>
  <c r="AM70"/>
  <c r="AL70"/>
  <c r="AK70"/>
  <c r="AJ70"/>
  <c r="B70" i="7" s="1"/>
  <c r="AI70" i="4"/>
  <c r="AH70"/>
  <c r="AG70"/>
  <c r="AF70"/>
  <c r="AE70"/>
  <c r="AD70"/>
  <c r="AB70"/>
  <c r="AA70"/>
  <c r="Z70"/>
  <c r="Y70"/>
  <c r="X70"/>
  <c r="W70"/>
  <c r="V70"/>
  <c r="U70"/>
  <c r="T70"/>
  <c r="S70"/>
  <c r="R70"/>
  <c r="K70"/>
  <c r="AC70" s="1"/>
  <c r="BF69"/>
  <c r="BE69"/>
  <c r="BD69"/>
  <c r="BC69"/>
  <c r="BB69"/>
  <c r="BA69"/>
  <c r="AZ69"/>
  <c r="AY69"/>
  <c r="AX69"/>
  <c r="AW69"/>
  <c r="AU69"/>
  <c r="AT69"/>
  <c r="AV69" s="1"/>
  <c r="AP69"/>
  <c r="AN69"/>
  <c r="AQ69" s="1"/>
  <c r="AM69"/>
  <c r="AL69"/>
  <c r="AK69"/>
  <c r="AJ69"/>
  <c r="B69" i="7" s="1"/>
  <c r="AI69" i="4"/>
  <c r="AH69"/>
  <c r="AG69"/>
  <c r="AF69"/>
  <c r="AE69"/>
  <c r="AD69"/>
  <c r="AB69"/>
  <c r="AA69"/>
  <c r="Z69"/>
  <c r="Y69"/>
  <c r="X69"/>
  <c r="W69"/>
  <c r="V69"/>
  <c r="U69"/>
  <c r="T69"/>
  <c r="S69"/>
  <c r="R69"/>
  <c r="K69"/>
  <c r="AC69" s="1"/>
  <c r="BF68"/>
  <c r="BE68"/>
  <c r="BD68"/>
  <c r="BC68"/>
  <c r="BB68"/>
  <c r="BA68"/>
  <c r="AZ68"/>
  <c r="AY68"/>
  <c r="AX68"/>
  <c r="AW68"/>
  <c r="AU68"/>
  <c r="AN68"/>
  <c r="AR68" s="1"/>
  <c r="AM68"/>
  <c r="AL68"/>
  <c r="AK68"/>
  <c r="AJ68"/>
  <c r="B68" i="7" s="1"/>
  <c r="AI68" i="4"/>
  <c r="AH68"/>
  <c r="AG68"/>
  <c r="AF68"/>
  <c r="AE68"/>
  <c r="AD68"/>
  <c r="AB68"/>
  <c r="AA68"/>
  <c r="Z68"/>
  <c r="Y68"/>
  <c r="X68"/>
  <c r="W68"/>
  <c r="V68"/>
  <c r="U68"/>
  <c r="T68"/>
  <c r="S68"/>
  <c r="R68"/>
  <c r="K68"/>
  <c r="AC68" s="1"/>
  <c r="BF67"/>
  <c r="BE67"/>
  <c r="BD67"/>
  <c r="BC67"/>
  <c r="BB67"/>
  <c r="BA67"/>
  <c r="AZ67"/>
  <c r="AY67"/>
  <c r="AX67"/>
  <c r="AW67"/>
  <c r="AU67"/>
  <c r="AT67"/>
  <c r="AV67" s="1"/>
  <c r="AP67"/>
  <c r="AN67"/>
  <c r="AQ67" s="1"/>
  <c r="AM67"/>
  <c r="AL67"/>
  <c r="AK67"/>
  <c r="AJ67"/>
  <c r="B67" i="7" s="1"/>
  <c r="AI67" i="4"/>
  <c r="AH67"/>
  <c r="AG67"/>
  <c r="AF67"/>
  <c r="AE67"/>
  <c r="AD67"/>
  <c r="AB67"/>
  <c r="AA67"/>
  <c r="Z67"/>
  <c r="Y67"/>
  <c r="X67"/>
  <c r="W67"/>
  <c r="V67"/>
  <c r="U67"/>
  <c r="T67"/>
  <c r="S67"/>
  <c r="R67"/>
  <c r="K67"/>
  <c r="AC67" s="1"/>
  <c r="BF66"/>
  <c r="BE66"/>
  <c r="BD66"/>
  <c r="BC66"/>
  <c r="BB66"/>
  <c r="BA66"/>
  <c r="AZ66"/>
  <c r="AY66"/>
  <c r="AX66"/>
  <c r="AW66"/>
  <c r="AU66"/>
  <c r="AN66"/>
  <c r="AR66" s="1"/>
  <c r="AM66"/>
  <c r="AL66"/>
  <c r="AK66"/>
  <c r="AJ66"/>
  <c r="B66" i="7" s="1"/>
  <c r="AI66" i="4"/>
  <c r="AH66"/>
  <c r="AG66"/>
  <c r="AF66"/>
  <c r="AE66"/>
  <c r="AD66"/>
  <c r="AB66"/>
  <c r="AA66"/>
  <c r="Z66"/>
  <c r="Y66"/>
  <c r="X66"/>
  <c r="W66"/>
  <c r="V66"/>
  <c r="U66"/>
  <c r="T66"/>
  <c r="S66"/>
  <c r="R66"/>
  <c r="K66"/>
  <c r="AC66" s="1"/>
  <c r="BF65"/>
  <c r="BE65"/>
  <c r="BD65"/>
  <c r="BC65"/>
  <c r="BB65"/>
  <c r="BA65"/>
  <c r="AZ65"/>
  <c r="AY65"/>
  <c r="AX65"/>
  <c r="AW65"/>
  <c r="AU65"/>
  <c r="AT65"/>
  <c r="AV65" s="1"/>
  <c r="AP65"/>
  <c r="AN65"/>
  <c r="AQ65" s="1"/>
  <c r="AM65"/>
  <c r="AL65"/>
  <c r="AK65"/>
  <c r="AJ65"/>
  <c r="B65" i="7" s="1"/>
  <c r="AI65" i="4"/>
  <c r="AH65"/>
  <c r="AG65"/>
  <c r="AF65"/>
  <c r="AE65"/>
  <c r="AD65"/>
  <c r="AB65"/>
  <c r="AA65"/>
  <c r="Z65"/>
  <c r="Y65"/>
  <c r="X65"/>
  <c r="W65"/>
  <c r="V65"/>
  <c r="U65"/>
  <c r="T65"/>
  <c r="S65"/>
  <c r="R65"/>
  <c r="K65"/>
  <c r="AC65" s="1"/>
  <c r="BF64"/>
  <c r="BE64"/>
  <c r="BD64"/>
  <c r="BC64"/>
  <c r="BB64"/>
  <c r="BA64"/>
  <c r="AZ64"/>
  <c r="AY64"/>
  <c r="AX64"/>
  <c r="AW64"/>
  <c r="AU64"/>
  <c r="AN64"/>
  <c r="AR64" s="1"/>
  <c r="AM64"/>
  <c r="AL64"/>
  <c r="AK64"/>
  <c r="AJ64"/>
  <c r="B64" i="7" s="1"/>
  <c r="AI64" i="4"/>
  <c r="AH64"/>
  <c r="AG64"/>
  <c r="AF64"/>
  <c r="AE64"/>
  <c r="AD64"/>
  <c r="AB64"/>
  <c r="AA64"/>
  <c r="Z64"/>
  <c r="Y64"/>
  <c r="X64"/>
  <c r="W64"/>
  <c r="V64"/>
  <c r="U64"/>
  <c r="T64"/>
  <c r="S64"/>
  <c r="R64"/>
  <c r="K64"/>
  <c r="AC64" s="1"/>
  <c r="BF63"/>
  <c r="BE63"/>
  <c r="BD63"/>
  <c r="BC63"/>
  <c r="BB63"/>
  <c r="BA63"/>
  <c r="AZ63"/>
  <c r="AY63"/>
  <c r="AX63"/>
  <c r="AW63"/>
  <c r="AU63"/>
  <c r="AT63"/>
  <c r="AV63" s="1"/>
  <c r="AP63"/>
  <c r="AN63"/>
  <c r="AQ63" s="1"/>
  <c r="AM63"/>
  <c r="AL63"/>
  <c r="AK63"/>
  <c r="AJ63"/>
  <c r="B63" i="7" s="1"/>
  <c r="AI63" i="4"/>
  <c r="AH63"/>
  <c r="AG63"/>
  <c r="AF63"/>
  <c r="AE63"/>
  <c r="AD63"/>
  <c r="AB63"/>
  <c r="AA63"/>
  <c r="Z63"/>
  <c r="Y63"/>
  <c r="X63"/>
  <c r="W63"/>
  <c r="V63"/>
  <c r="U63"/>
  <c r="T63"/>
  <c r="S63"/>
  <c r="R63"/>
  <c r="K63"/>
  <c r="AC63" s="1"/>
  <c r="BF62"/>
  <c r="BE62"/>
  <c r="BD62"/>
  <c r="BC62"/>
  <c r="BB62"/>
  <c r="BA62"/>
  <c r="AZ62"/>
  <c r="AY62"/>
  <c r="AX62"/>
  <c r="AW62"/>
  <c r="AU62"/>
  <c r="AN62"/>
  <c r="AR62" s="1"/>
  <c r="AM62"/>
  <c r="AL62"/>
  <c r="AK62"/>
  <c r="AJ62"/>
  <c r="B62" i="7" s="1"/>
  <c r="AI62" i="4"/>
  <c r="AH62"/>
  <c r="AG62"/>
  <c r="AF62"/>
  <c r="AE62"/>
  <c r="AD62"/>
  <c r="AB62"/>
  <c r="AA62"/>
  <c r="Z62"/>
  <c r="Y62"/>
  <c r="X62"/>
  <c r="W62"/>
  <c r="V62"/>
  <c r="U62"/>
  <c r="T62"/>
  <c r="S62"/>
  <c r="R62"/>
  <c r="K62"/>
  <c r="AC62" s="1"/>
  <c r="BF61"/>
  <c r="BE61"/>
  <c r="BD61"/>
  <c r="BC61"/>
  <c r="BB61"/>
  <c r="BA61"/>
  <c r="AZ61"/>
  <c r="AY61"/>
  <c r="AX61"/>
  <c r="AW61"/>
  <c r="AU61"/>
  <c r="AT61"/>
  <c r="AV61" s="1"/>
  <c r="AP61"/>
  <c r="AN61"/>
  <c r="AQ61" s="1"/>
  <c r="AM61"/>
  <c r="AL61"/>
  <c r="AK61"/>
  <c r="AJ61"/>
  <c r="B61" i="7" s="1"/>
  <c r="AI61" i="4"/>
  <c r="AH61"/>
  <c r="AG61"/>
  <c r="AF61"/>
  <c r="AE61"/>
  <c r="AD61"/>
  <c r="AB61"/>
  <c r="AA61"/>
  <c r="Z61"/>
  <c r="Y61"/>
  <c r="X61"/>
  <c r="W61"/>
  <c r="V61"/>
  <c r="U61"/>
  <c r="T61"/>
  <c r="S61"/>
  <c r="R61"/>
  <c r="K61"/>
  <c r="AC61" s="1"/>
  <c r="BF60"/>
  <c r="BE60"/>
  <c r="BD60"/>
  <c r="BC60"/>
  <c r="BB60"/>
  <c r="BA60"/>
  <c r="AZ60"/>
  <c r="AY60"/>
  <c r="AX60"/>
  <c r="AW60"/>
  <c r="AU60"/>
  <c r="AN60"/>
  <c r="AR60" s="1"/>
  <c r="AM60"/>
  <c r="AL60"/>
  <c r="AK60"/>
  <c r="AJ60"/>
  <c r="B60" i="7" s="1"/>
  <c r="AI60" i="4"/>
  <c r="AH60"/>
  <c r="AG60"/>
  <c r="AF60"/>
  <c r="AE60"/>
  <c r="AD60"/>
  <c r="AB60"/>
  <c r="AA60"/>
  <c r="Z60"/>
  <c r="Y60"/>
  <c r="X60"/>
  <c r="W60"/>
  <c r="V60"/>
  <c r="U60"/>
  <c r="T60"/>
  <c r="S60"/>
  <c r="R60"/>
  <c r="K60"/>
  <c r="AC60" s="1"/>
  <c r="BF59"/>
  <c r="BE59"/>
  <c r="BD59"/>
  <c r="BC59"/>
  <c r="BB59"/>
  <c r="BA59"/>
  <c r="AZ59"/>
  <c r="AY59"/>
  <c r="AX59"/>
  <c r="AW59"/>
  <c r="AU59"/>
  <c r="AT59"/>
  <c r="AV59" s="1"/>
  <c r="AP59"/>
  <c r="AN59"/>
  <c r="AQ59" s="1"/>
  <c r="AM59"/>
  <c r="AL59"/>
  <c r="AK59"/>
  <c r="AJ59"/>
  <c r="B59" i="7" s="1"/>
  <c r="AI59" i="4"/>
  <c r="AH59"/>
  <c r="AG59"/>
  <c r="AF59"/>
  <c r="AE59"/>
  <c r="AD59"/>
  <c r="AB59"/>
  <c r="AA59"/>
  <c r="Z59"/>
  <c r="Y59"/>
  <c r="X59"/>
  <c r="W59"/>
  <c r="V59"/>
  <c r="U59"/>
  <c r="T59"/>
  <c r="S59"/>
  <c r="R59"/>
  <c r="K59"/>
  <c r="AC59" s="1"/>
  <c r="BF58"/>
  <c r="BE58"/>
  <c r="BD58"/>
  <c r="BC58"/>
  <c r="BB58"/>
  <c r="BA58"/>
  <c r="AZ58"/>
  <c r="AY58"/>
  <c r="AX58"/>
  <c r="AW58"/>
  <c r="AU58"/>
  <c r="AN58"/>
  <c r="AR58" s="1"/>
  <c r="AM58"/>
  <c r="AL58"/>
  <c r="AK58"/>
  <c r="AJ58"/>
  <c r="B58" i="7" s="1"/>
  <c r="AI58" i="4"/>
  <c r="AH58"/>
  <c r="AG58"/>
  <c r="AF58"/>
  <c r="AE58"/>
  <c r="AD58"/>
  <c r="AB58"/>
  <c r="AA58"/>
  <c r="Z58"/>
  <c r="Y58"/>
  <c r="X58"/>
  <c r="W58"/>
  <c r="V58"/>
  <c r="U58"/>
  <c r="T58"/>
  <c r="S58"/>
  <c r="R58"/>
  <c r="K58"/>
  <c r="AC58" s="1"/>
  <c r="BF57"/>
  <c r="BE57"/>
  <c r="BD57"/>
  <c r="BC57"/>
  <c r="BB57"/>
  <c r="BA57"/>
  <c r="AZ57"/>
  <c r="AY57"/>
  <c r="AX57"/>
  <c r="AW57"/>
  <c r="AU57"/>
  <c r="AT57"/>
  <c r="AV57" s="1"/>
  <c r="AP57"/>
  <c r="AN57"/>
  <c r="AQ57" s="1"/>
  <c r="AM57"/>
  <c r="AL57"/>
  <c r="AK57"/>
  <c r="AJ57"/>
  <c r="B57" i="7" s="1"/>
  <c r="AI57" i="4"/>
  <c r="AH57"/>
  <c r="AG57"/>
  <c r="AF57"/>
  <c r="AE57"/>
  <c r="AD57"/>
  <c r="AB57"/>
  <c r="AA57"/>
  <c r="Z57"/>
  <c r="Y57"/>
  <c r="X57"/>
  <c r="W57"/>
  <c r="V57"/>
  <c r="U57"/>
  <c r="T57"/>
  <c r="S57"/>
  <c r="R57"/>
  <c r="K57"/>
  <c r="AC57" s="1"/>
  <c r="BF56"/>
  <c r="BE56"/>
  <c r="BD56"/>
  <c r="BC56"/>
  <c r="BB56"/>
  <c r="BA56"/>
  <c r="AZ56"/>
  <c r="AY56"/>
  <c r="AX56"/>
  <c r="AW56"/>
  <c r="AU56"/>
  <c r="AN56"/>
  <c r="AM56"/>
  <c r="AL56"/>
  <c r="AK56"/>
  <c r="AJ56"/>
  <c r="B56" i="7" s="1"/>
  <c r="AI56" i="4"/>
  <c r="AH56"/>
  <c r="AG56"/>
  <c r="AF56"/>
  <c r="AE56"/>
  <c r="AD56"/>
  <c r="AB56"/>
  <c r="AA56"/>
  <c r="Z56"/>
  <c r="Y56"/>
  <c r="X56"/>
  <c r="W56"/>
  <c r="V56"/>
  <c r="U56"/>
  <c r="T56"/>
  <c r="S56"/>
  <c r="R56"/>
  <c r="K56"/>
  <c r="AC56" s="1"/>
  <c r="BF55"/>
  <c r="BE55"/>
  <c r="BD55"/>
  <c r="BC55"/>
  <c r="BB55"/>
  <c r="BA55"/>
  <c r="AZ55"/>
  <c r="AY55"/>
  <c r="AX55"/>
  <c r="AW55"/>
  <c r="AU55"/>
  <c r="AT55"/>
  <c r="AV55" s="1"/>
  <c r="AP55"/>
  <c r="AN55"/>
  <c r="AQ55" s="1"/>
  <c r="AM55"/>
  <c r="AL55"/>
  <c r="AK55"/>
  <c r="AJ55"/>
  <c r="B55" i="7" s="1"/>
  <c r="AI55" i="4"/>
  <c r="AH55"/>
  <c r="AG55"/>
  <c r="AF55"/>
  <c r="AE55"/>
  <c r="AD55"/>
  <c r="AB55"/>
  <c r="AA55"/>
  <c r="Z55"/>
  <c r="Y55"/>
  <c r="X55"/>
  <c r="W55"/>
  <c r="V55"/>
  <c r="U55"/>
  <c r="T55"/>
  <c r="S55"/>
  <c r="R55"/>
  <c r="K55"/>
  <c r="AC55" s="1"/>
  <c r="BF54"/>
  <c r="BE54"/>
  <c r="BD54"/>
  <c r="BC54"/>
  <c r="BB54"/>
  <c r="BA54"/>
  <c r="AZ54"/>
  <c r="AY54"/>
  <c r="AX54"/>
  <c r="AW54"/>
  <c r="AU54"/>
  <c r="AN54"/>
  <c r="AM54"/>
  <c r="AL54"/>
  <c r="AK54"/>
  <c r="AJ54"/>
  <c r="B54" i="7" s="1"/>
  <c r="AI54" i="4"/>
  <c r="AH54"/>
  <c r="AG54"/>
  <c r="AF54"/>
  <c r="AE54"/>
  <c r="AD54"/>
  <c r="AB54"/>
  <c r="AA54"/>
  <c r="Z54"/>
  <c r="Y54"/>
  <c r="X54"/>
  <c r="W54"/>
  <c r="V54"/>
  <c r="U54"/>
  <c r="T54"/>
  <c r="S54"/>
  <c r="R54"/>
  <c r="K54"/>
  <c r="AC54" s="1"/>
  <c r="BF53"/>
  <c r="BE53"/>
  <c r="BD53"/>
  <c r="BC53"/>
  <c r="BB53"/>
  <c r="BA53"/>
  <c r="AZ53"/>
  <c r="AY53"/>
  <c r="AX53"/>
  <c r="AW53"/>
  <c r="AU53"/>
  <c r="AT53"/>
  <c r="AV53" s="1"/>
  <c r="AP53"/>
  <c r="AN53"/>
  <c r="AQ53" s="1"/>
  <c r="AM53"/>
  <c r="AL53"/>
  <c r="AK53"/>
  <c r="AJ53"/>
  <c r="B53" i="7" s="1"/>
  <c r="AI53" i="4"/>
  <c r="AH53"/>
  <c r="AG53"/>
  <c r="AF53"/>
  <c r="AE53"/>
  <c r="AD53"/>
  <c r="AB53"/>
  <c r="AA53"/>
  <c r="Z53"/>
  <c r="Y53"/>
  <c r="X53"/>
  <c r="W53"/>
  <c r="V53"/>
  <c r="U53"/>
  <c r="T53"/>
  <c r="S53"/>
  <c r="R53"/>
  <c r="K53"/>
  <c r="AC53" s="1"/>
  <c r="BF52"/>
  <c r="BE52"/>
  <c r="BD52"/>
  <c r="BC52"/>
  <c r="BB52"/>
  <c r="BA52"/>
  <c r="AZ52"/>
  <c r="AY52"/>
  <c r="AX52"/>
  <c r="AW52"/>
  <c r="AU52"/>
  <c r="AN52"/>
  <c r="AM52"/>
  <c r="AL52"/>
  <c r="AK52"/>
  <c r="AJ52"/>
  <c r="B52" i="7" s="1"/>
  <c r="AI52" i="4"/>
  <c r="AH52"/>
  <c r="AG52"/>
  <c r="AF52"/>
  <c r="AE52"/>
  <c r="AD52"/>
  <c r="AB52"/>
  <c r="AA52"/>
  <c r="Z52"/>
  <c r="Y52"/>
  <c r="X52"/>
  <c r="W52"/>
  <c r="V52"/>
  <c r="U52"/>
  <c r="T52"/>
  <c r="S52"/>
  <c r="R52"/>
  <c r="K52"/>
  <c r="AC52" s="1"/>
  <c r="BF51"/>
  <c r="BE51"/>
  <c r="BD51"/>
  <c r="BC51"/>
  <c r="BB51"/>
  <c r="BA51"/>
  <c r="AZ51"/>
  <c r="AY51"/>
  <c r="AX51"/>
  <c r="AW51"/>
  <c r="AU51"/>
  <c r="AN51"/>
  <c r="AP51" s="1"/>
  <c r="AM51"/>
  <c r="AL51"/>
  <c r="AK51"/>
  <c r="AJ51"/>
  <c r="B51" i="7" s="1"/>
  <c r="AI51" i="4"/>
  <c r="AH51"/>
  <c r="AG51"/>
  <c r="AF51"/>
  <c r="AE51"/>
  <c r="AD51"/>
  <c r="AB51"/>
  <c r="AA51"/>
  <c r="Z51"/>
  <c r="Y51"/>
  <c r="X51"/>
  <c r="W51"/>
  <c r="V51"/>
  <c r="U51"/>
  <c r="T51"/>
  <c r="S51"/>
  <c r="R51"/>
  <c r="K51"/>
  <c r="AC51" s="1"/>
  <c r="BF50"/>
  <c r="BE50"/>
  <c r="BD50"/>
  <c r="BC50"/>
  <c r="BB50"/>
  <c r="BA50"/>
  <c r="AZ50"/>
  <c r="AY50"/>
  <c r="AX50"/>
  <c r="AW50"/>
  <c r="AU50"/>
  <c r="AR50"/>
  <c r="AN50"/>
  <c r="AM50"/>
  <c r="AL50"/>
  <c r="AK50"/>
  <c r="AJ50"/>
  <c r="B50" i="7" s="1"/>
  <c r="AI50" i="4"/>
  <c r="AH50"/>
  <c r="AG50"/>
  <c r="AF50"/>
  <c r="AE50"/>
  <c r="AD50"/>
  <c r="AB50"/>
  <c r="AA50"/>
  <c r="Z50"/>
  <c r="Y50"/>
  <c r="X50"/>
  <c r="W50"/>
  <c r="V50"/>
  <c r="U50"/>
  <c r="T50"/>
  <c r="S50"/>
  <c r="R50"/>
  <c r="K50"/>
  <c r="AC50" s="1"/>
  <c r="BF49"/>
  <c r="BE49"/>
  <c r="BD49"/>
  <c r="BC49"/>
  <c r="BB49"/>
  <c r="BA49"/>
  <c r="AZ49"/>
  <c r="AY49"/>
  <c r="AX49"/>
  <c r="AW49"/>
  <c r="AU49"/>
  <c r="AN49"/>
  <c r="AP49" s="1"/>
  <c r="AM49"/>
  <c r="AL49"/>
  <c r="AK49"/>
  <c r="AJ49"/>
  <c r="B49" i="7" s="1"/>
  <c r="AI49" i="4"/>
  <c r="AH49"/>
  <c r="AG49"/>
  <c r="AF49"/>
  <c r="AE49"/>
  <c r="AD49"/>
  <c r="AB49"/>
  <c r="AA49"/>
  <c r="Z49"/>
  <c r="Y49"/>
  <c r="X49"/>
  <c r="W49"/>
  <c r="V49"/>
  <c r="U49"/>
  <c r="T49"/>
  <c r="S49"/>
  <c r="R49"/>
  <c r="K49"/>
  <c r="AC49" s="1"/>
  <c r="BF48"/>
  <c r="BE48"/>
  <c r="BD48"/>
  <c r="BC48"/>
  <c r="BB48"/>
  <c r="BA48"/>
  <c r="AZ48"/>
  <c r="AY48"/>
  <c r="AX48"/>
  <c r="AW48"/>
  <c r="AU48"/>
  <c r="AR48"/>
  <c r="AN48"/>
  <c r="AM48"/>
  <c r="AL48"/>
  <c r="AK48"/>
  <c r="AJ48"/>
  <c r="B48" i="7" s="1"/>
  <c r="AI48" i="4"/>
  <c r="AH48"/>
  <c r="AG48"/>
  <c r="AF48"/>
  <c r="AE48"/>
  <c r="AD48"/>
  <c r="AB48"/>
  <c r="AA48"/>
  <c r="Z48"/>
  <c r="Y48"/>
  <c r="X48"/>
  <c r="W48"/>
  <c r="V48"/>
  <c r="U48"/>
  <c r="T48"/>
  <c r="S48"/>
  <c r="R48"/>
  <c r="K48"/>
  <c r="AC48" s="1"/>
  <c r="BF47"/>
  <c r="BE47"/>
  <c r="BD47"/>
  <c r="BC47"/>
  <c r="BB47"/>
  <c r="BA47"/>
  <c r="AZ47"/>
  <c r="AY47"/>
  <c r="AX47"/>
  <c r="AW47"/>
  <c r="AU47"/>
  <c r="AN47"/>
  <c r="AP47" s="1"/>
  <c r="AM47"/>
  <c r="AL47"/>
  <c r="AK47"/>
  <c r="AJ47"/>
  <c r="B47" i="7" s="1"/>
  <c r="AI47" i="4"/>
  <c r="AH47"/>
  <c r="AG47"/>
  <c r="AF47"/>
  <c r="AE47"/>
  <c r="AD47"/>
  <c r="AB47"/>
  <c r="AA47"/>
  <c r="Z47"/>
  <c r="Y47"/>
  <c r="X47"/>
  <c r="W47"/>
  <c r="V47"/>
  <c r="U47"/>
  <c r="T47"/>
  <c r="S47"/>
  <c r="R47"/>
  <c r="K47"/>
  <c r="AC47" s="1"/>
  <c r="BF46"/>
  <c r="BE46"/>
  <c r="BD46"/>
  <c r="BC46"/>
  <c r="BB46"/>
  <c r="BA46"/>
  <c r="AZ46"/>
  <c r="AY46"/>
  <c r="AX46"/>
  <c r="AW46"/>
  <c r="AU46"/>
  <c r="AR46"/>
  <c r="AN46"/>
  <c r="AM46"/>
  <c r="AL46"/>
  <c r="AK46"/>
  <c r="AJ46"/>
  <c r="B46" i="7" s="1"/>
  <c r="AI46" i="4"/>
  <c r="AH46"/>
  <c r="AG46"/>
  <c r="AF46"/>
  <c r="AE46"/>
  <c r="AD46"/>
  <c r="AB46"/>
  <c r="AA46"/>
  <c r="Z46"/>
  <c r="Y46"/>
  <c r="X46"/>
  <c r="W46"/>
  <c r="V46"/>
  <c r="U46"/>
  <c r="T46"/>
  <c r="S46"/>
  <c r="R46"/>
  <c r="K46"/>
  <c r="AC46" s="1"/>
  <c r="BF45"/>
  <c r="BE45"/>
  <c r="BD45"/>
  <c r="BC45"/>
  <c r="BB45"/>
  <c r="BA45"/>
  <c r="AZ45"/>
  <c r="AY45"/>
  <c r="AX45"/>
  <c r="AW45"/>
  <c r="AU45"/>
  <c r="AN45"/>
  <c r="AP45" s="1"/>
  <c r="AM45"/>
  <c r="AL45"/>
  <c r="AK45"/>
  <c r="AJ45"/>
  <c r="B45" i="7" s="1"/>
  <c r="AI45" i="4"/>
  <c r="AH45"/>
  <c r="AG45"/>
  <c r="AF45"/>
  <c r="AE45"/>
  <c r="AD45"/>
  <c r="AB45"/>
  <c r="AA45"/>
  <c r="Z45"/>
  <c r="Y45"/>
  <c r="X45"/>
  <c r="W45"/>
  <c r="V45"/>
  <c r="U45"/>
  <c r="T45"/>
  <c r="S45"/>
  <c r="R45"/>
  <c r="K45"/>
  <c r="AC45" s="1"/>
  <c r="BF44"/>
  <c r="BE44"/>
  <c r="BD44"/>
  <c r="BC44"/>
  <c r="BB44"/>
  <c r="BA44"/>
  <c r="AZ44"/>
  <c r="AY44"/>
  <c r="AX44"/>
  <c r="AW44"/>
  <c r="AU44"/>
  <c r="AS44"/>
  <c r="AQ44"/>
  <c r="AP44"/>
  <c r="AO44"/>
  <c r="AN44"/>
  <c r="AR44" s="1"/>
  <c r="AM44"/>
  <c r="AL44"/>
  <c r="AK44"/>
  <c r="AJ44"/>
  <c r="B44" i="7" s="1"/>
  <c r="AI44" i="4"/>
  <c r="AH44"/>
  <c r="AG44"/>
  <c r="AF44"/>
  <c r="AE44"/>
  <c r="AD44"/>
  <c r="AB44"/>
  <c r="AA44"/>
  <c r="Z44"/>
  <c r="Y44"/>
  <c r="X44"/>
  <c r="W44"/>
  <c r="V44"/>
  <c r="U44"/>
  <c r="T44"/>
  <c r="S44"/>
  <c r="R44"/>
  <c r="K44"/>
  <c r="AC44" s="1"/>
  <c r="BF43"/>
  <c r="BE43"/>
  <c r="BD43"/>
  <c r="BC43"/>
  <c r="BB43"/>
  <c r="BA43"/>
  <c r="AZ43"/>
  <c r="AY43"/>
  <c r="AX43"/>
  <c r="AW43"/>
  <c r="AU43"/>
  <c r="AS43"/>
  <c r="AQ43"/>
  <c r="AO43"/>
  <c r="AN43"/>
  <c r="AT43" s="1"/>
  <c r="AV43" s="1"/>
  <c r="AM43"/>
  <c r="AL43"/>
  <c r="AK43"/>
  <c r="AJ43"/>
  <c r="B43" i="7" s="1"/>
  <c r="AI43" i="4"/>
  <c r="AH43"/>
  <c r="AG43"/>
  <c r="AF43"/>
  <c r="AE43"/>
  <c r="AD43"/>
  <c r="AB43"/>
  <c r="AA43"/>
  <c r="Z43"/>
  <c r="Y43"/>
  <c r="X43"/>
  <c r="W43"/>
  <c r="V43"/>
  <c r="U43"/>
  <c r="T43"/>
  <c r="S43"/>
  <c r="R43"/>
  <c r="K43"/>
  <c r="AC43" s="1"/>
  <c r="BF42"/>
  <c r="BE42"/>
  <c r="BD42"/>
  <c r="BC42"/>
  <c r="BB42"/>
  <c r="BA42"/>
  <c r="AZ42"/>
  <c r="AY42"/>
  <c r="AX42"/>
  <c r="AW42"/>
  <c r="AU42"/>
  <c r="AS42"/>
  <c r="AQ42"/>
  <c r="AO42"/>
  <c r="AN42"/>
  <c r="AR42" s="1"/>
  <c r="AM42"/>
  <c r="AL42"/>
  <c r="AK42"/>
  <c r="AJ42"/>
  <c r="B42" i="7" s="1"/>
  <c r="AI42" i="4"/>
  <c r="AH42"/>
  <c r="AG42"/>
  <c r="AF42"/>
  <c r="AE42"/>
  <c r="AD42"/>
  <c r="AB42"/>
  <c r="AA42"/>
  <c r="Z42"/>
  <c r="Y42"/>
  <c r="X42"/>
  <c r="W42"/>
  <c r="V42"/>
  <c r="U42"/>
  <c r="T42"/>
  <c r="S42"/>
  <c r="R42"/>
  <c r="K42"/>
  <c r="AC42" s="1"/>
  <c r="BF41"/>
  <c r="BE41"/>
  <c r="BD41"/>
  <c r="BC41"/>
  <c r="BB41"/>
  <c r="BA41"/>
  <c r="AZ41"/>
  <c r="AY41"/>
  <c r="AX41"/>
  <c r="AW41"/>
  <c r="AU41"/>
  <c r="AS41"/>
  <c r="AQ41"/>
  <c r="AO41"/>
  <c r="AN41"/>
  <c r="AT41" s="1"/>
  <c r="AV41" s="1"/>
  <c r="AM41"/>
  <c r="AL41"/>
  <c r="AK41"/>
  <c r="AJ41"/>
  <c r="B41" i="7" s="1"/>
  <c r="AI41" i="4"/>
  <c r="AH41"/>
  <c r="AG41"/>
  <c r="AF41"/>
  <c r="AE41"/>
  <c r="AD41"/>
  <c r="AB41"/>
  <c r="AA41"/>
  <c r="Z41"/>
  <c r="Y41"/>
  <c r="X41"/>
  <c r="W41"/>
  <c r="V41"/>
  <c r="U41"/>
  <c r="T41"/>
  <c r="S41"/>
  <c r="R41"/>
  <c r="K41"/>
  <c r="AC41" s="1"/>
  <c r="BF40"/>
  <c r="BE40"/>
  <c r="BD40"/>
  <c r="BC40"/>
  <c r="BB40"/>
  <c r="BA40"/>
  <c r="AZ40"/>
  <c r="AY40"/>
  <c r="AX40"/>
  <c r="AW40"/>
  <c r="AU40"/>
  <c r="AS40"/>
  <c r="AQ40"/>
  <c r="AO40"/>
  <c r="AN40"/>
  <c r="AR40" s="1"/>
  <c r="AM40"/>
  <c r="AL40"/>
  <c r="AK40"/>
  <c r="AJ40"/>
  <c r="B40" i="7" s="1"/>
  <c r="AI40" i="4"/>
  <c r="AH40"/>
  <c r="AG40"/>
  <c r="AF40"/>
  <c r="AE40"/>
  <c r="AD40"/>
  <c r="AB40"/>
  <c r="AA40"/>
  <c r="Z40"/>
  <c r="Y40"/>
  <c r="X40"/>
  <c r="W40"/>
  <c r="V40"/>
  <c r="U40"/>
  <c r="T40"/>
  <c r="S40"/>
  <c r="R40"/>
  <c r="K40"/>
  <c r="AC40" s="1"/>
  <c r="BF39"/>
  <c r="BE39"/>
  <c r="BD39"/>
  <c r="BC39"/>
  <c r="BB39"/>
  <c r="BA39"/>
  <c r="AZ39"/>
  <c r="AY39"/>
  <c r="AX39"/>
  <c r="AW39"/>
  <c r="AU39"/>
  <c r="AS39"/>
  <c r="AQ39"/>
  <c r="AO39"/>
  <c r="AN39"/>
  <c r="AT39" s="1"/>
  <c r="AV39" s="1"/>
  <c r="AM39"/>
  <c r="AL39"/>
  <c r="AK39"/>
  <c r="AJ39"/>
  <c r="B39" i="7" s="1"/>
  <c r="AI39" i="4"/>
  <c r="AH39"/>
  <c r="AG39"/>
  <c r="AF39"/>
  <c r="AE39"/>
  <c r="AD39"/>
  <c r="AB39"/>
  <c r="AA39"/>
  <c r="Z39"/>
  <c r="Y39"/>
  <c r="X39"/>
  <c r="W39"/>
  <c r="V39"/>
  <c r="U39"/>
  <c r="T39"/>
  <c r="S39"/>
  <c r="R39"/>
  <c r="K39"/>
  <c r="AC39" s="1"/>
  <c r="BF38"/>
  <c r="BE38"/>
  <c r="BD38"/>
  <c r="BC38"/>
  <c r="BB38"/>
  <c r="BA38"/>
  <c r="AZ38"/>
  <c r="AY38"/>
  <c r="AX38"/>
  <c r="AW38"/>
  <c r="AU38"/>
  <c r="AS38"/>
  <c r="AQ38"/>
  <c r="AO38"/>
  <c r="AN38"/>
  <c r="AR38" s="1"/>
  <c r="AM38"/>
  <c r="AL38"/>
  <c r="AK38"/>
  <c r="AJ38"/>
  <c r="B38" i="7" s="1"/>
  <c r="AI38" i="4"/>
  <c r="AH38"/>
  <c r="AG38"/>
  <c r="AF38"/>
  <c r="AE38"/>
  <c r="AD38"/>
  <c r="AB38"/>
  <c r="AA38"/>
  <c r="Z38"/>
  <c r="Y38"/>
  <c r="X38"/>
  <c r="W38"/>
  <c r="V38"/>
  <c r="U38"/>
  <c r="T38"/>
  <c r="S38"/>
  <c r="R38"/>
  <c r="K38"/>
  <c r="AC38" s="1"/>
  <c r="BF37"/>
  <c r="BE37"/>
  <c r="BD37"/>
  <c r="BC37"/>
  <c r="BB37"/>
  <c r="BA37"/>
  <c r="AZ37"/>
  <c r="AY37"/>
  <c r="AX37"/>
  <c r="AW37"/>
  <c r="AU37"/>
  <c r="AS37"/>
  <c r="AQ37"/>
  <c r="AO37"/>
  <c r="AN37"/>
  <c r="AT37" s="1"/>
  <c r="AV37" s="1"/>
  <c r="AM37"/>
  <c r="AL37"/>
  <c r="AK37"/>
  <c r="AJ37"/>
  <c r="B37" i="7" s="1"/>
  <c r="AI37" i="4"/>
  <c r="AH37"/>
  <c r="AG37"/>
  <c r="AF37"/>
  <c r="AE37"/>
  <c r="AD37"/>
  <c r="AB37"/>
  <c r="AA37"/>
  <c r="Z37"/>
  <c r="Y37"/>
  <c r="X37"/>
  <c r="W37"/>
  <c r="V37"/>
  <c r="U37"/>
  <c r="T37"/>
  <c r="S37"/>
  <c r="R37"/>
  <c r="K37"/>
  <c r="AC37" s="1"/>
  <c r="BF36"/>
  <c r="BE36"/>
  <c r="BD36"/>
  <c r="BC36"/>
  <c r="BB36"/>
  <c r="BA36"/>
  <c r="AZ36"/>
  <c r="AY36"/>
  <c r="AX36"/>
  <c r="AW36"/>
  <c r="AU36"/>
  <c r="AS36"/>
  <c r="AQ36"/>
  <c r="AO36"/>
  <c r="AN36"/>
  <c r="AR36" s="1"/>
  <c r="AM36"/>
  <c r="AL36"/>
  <c r="AK36"/>
  <c r="AJ36"/>
  <c r="B36" i="7" s="1"/>
  <c r="AI36" i="4"/>
  <c r="AH36"/>
  <c r="AG36"/>
  <c r="AF36"/>
  <c r="AE36"/>
  <c r="AD36"/>
  <c r="AB36"/>
  <c r="AA36"/>
  <c r="Z36"/>
  <c r="Y36"/>
  <c r="X36"/>
  <c r="W36"/>
  <c r="V36"/>
  <c r="U36"/>
  <c r="T36"/>
  <c r="S36"/>
  <c r="R36"/>
  <c r="K36"/>
  <c r="AC36" s="1"/>
  <c r="BF35"/>
  <c r="BE35"/>
  <c r="BD35"/>
  <c r="BC35"/>
  <c r="BB35"/>
  <c r="BA35"/>
  <c r="AZ35"/>
  <c r="AY35"/>
  <c r="AX35"/>
  <c r="AW35"/>
  <c r="AU35"/>
  <c r="AS35"/>
  <c r="AQ35"/>
  <c r="AO35"/>
  <c r="AN35"/>
  <c r="AT35" s="1"/>
  <c r="AV35" s="1"/>
  <c r="AM35"/>
  <c r="AL35"/>
  <c r="AK35"/>
  <c r="AJ35"/>
  <c r="B35" i="7" s="1"/>
  <c r="AI35" i="4"/>
  <c r="AH35"/>
  <c r="AG35"/>
  <c r="AF35"/>
  <c r="AE35"/>
  <c r="AD35"/>
  <c r="AB35"/>
  <c r="AA35"/>
  <c r="Z35"/>
  <c r="Y35"/>
  <c r="X35"/>
  <c r="W35"/>
  <c r="V35"/>
  <c r="U35"/>
  <c r="T35"/>
  <c r="S35"/>
  <c r="R35"/>
  <c r="K35"/>
  <c r="AC35" s="1"/>
  <c r="BF34"/>
  <c r="BE34"/>
  <c r="BD34"/>
  <c r="BC34"/>
  <c r="BB34"/>
  <c r="BA34"/>
  <c r="AZ34"/>
  <c r="AY34"/>
  <c r="AX34"/>
  <c r="AW34"/>
  <c r="AU34"/>
  <c r="AS34"/>
  <c r="AQ34"/>
  <c r="AO34"/>
  <c r="AN34"/>
  <c r="AR34" s="1"/>
  <c r="AM34"/>
  <c r="AL34"/>
  <c r="AK34"/>
  <c r="AJ34"/>
  <c r="B34" i="7" s="1"/>
  <c r="AI34" i="4"/>
  <c r="AH34"/>
  <c r="AG34"/>
  <c r="AF34"/>
  <c r="AE34"/>
  <c r="AD34"/>
  <c r="AB34"/>
  <c r="AA34"/>
  <c r="Z34"/>
  <c r="Y34"/>
  <c r="X34"/>
  <c r="W34"/>
  <c r="V34"/>
  <c r="U34"/>
  <c r="T34"/>
  <c r="S34"/>
  <c r="R34"/>
  <c r="K34"/>
  <c r="AC34" s="1"/>
  <c r="BF33"/>
  <c r="BE33"/>
  <c r="BD33"/>
  <c r="BC33"/>
  <c r="BB33"/>
  <c r="BA33"/>
  <c r="AZ33"/>
  <c r="AY33"/>
  <c r="AX33"/>
  <c r="AW33"/>
  <c r="AU33"/>
  <c r="AT33"/>
  <c r="AV33" s="1"/>
  <c r="AS33"/>
  <c r="AQ33"/>
  <c r="AP33"/>
  <c r="AO33"/>
  <c r="AN33"/>
  <c r="AR33" s="1"/>
  <c r="AM33"/>
  <c r="AL33"/>
  <c r="AK33"/>
  <c r="AJ33"/>
  <c r="B33" i="7" s="1"/>
  <c r="AI33" i="4"/>
  <c r="AH33"/>
  <c r="AG33"/>
  <c r="AF33"/>
  <c r="AE33"/>
  <c r="AD33"/>
  <c r="AB33"/>
  <c r="AA33"/>
  <c r="Z33"/>
  <c r="Y33"/>
  <c r="X33"/>
  <c r="W33"/>
  <c r="V33"/>
  <c r="U33"/>
  <c r="T33"/>
  <c r="S33"/>
  <c r="R33"/>
  <c r="K33"/>
  <c r="AC33" s="1"/>
  <c r="BF32"/>
  <c r="BE32"/>
  <c r="BD32"/>
  <c r="BC32"/>
  <c r="BB32"/>
  <c r="BA32"/>
  <c r="AZ32"/>
  <c r="AY32"/>
  <c r="AX32"/>
  <c r="AW32"/>
  <c r="AU32"/>
  <c r="AN32"/>
  <c r="AR32" s="1"/>
  <c r="AM32"/>
  <c r="AL32"/>
  <c r="AK32"/>
  <c r="AJ32"/>
  <c r="B32" i="7" s="1"/>
  <c r="AI32" i="4"/>
  <c r="AH32"/>
  <c r="AG32"/>
  <c r="AF32"/>
  <c r="AE32"/>
  <c r="AD32"/>
  <c r="AB32"/>
  <c r="AA32"/>
  <c r="Z32"/>
  <c r="Y32"/>
  <c r="X32"/>
  <c r="W32"/>
  <c r="V32"/>
  <c r="U32"/>
  <c r="T32"/>
  <c r="S32"/>
  <c r="R32"/>
  <c r="K32"/>
  <c r="AC32" s="1"/>
  <c r="BF31"/>
  <c r="BE31"/>
  <c r="BD31"/>
  <c r="BC31"/>
  <c r="BB31"/>
  <c r="BA31"/>
  <c r="AZ31"/>
  <c r="AY31"/>
  <c r="AX31"/>
  <c r="AW31"/>
  <c r="AU31"/>
  <c r="AN31"/>
  <c r="AT31" s="1"/>
  <c r="AV31" s="1"/>
  <c r="AM31"/>
  <c r="AL31"/>
  <c r="AK31"/>
  <c r="AJ31"/>
  <c r="B31" i="7" s="1"/>
  <c r="AI31" i="4"/>
  <c r="AH31"/>
  <c r="AG31"/>
  <c r="AF31"/>
  <c r="AE31"/>
  <c r="AD31"/>
  <c r="AB31"/>
  <c r="AA31"/>
  <c r="Z31"/>
  <c r="Y31"/>
  <c r="X31"/>
  <c r="W31"/>
  <c r="V31"/>
  <c r="U31"/>
  <c r="T31"/>
  <c r="S31"/>
  <c r="R31"/>
  <c r="K31"/>
  <c r="AC31" s="1"/>
  <c r="BF30"/>
  <c r="BE30"/>
  <c r="BD30"/>
  <c r="BC30"/>
  <c r="BB30"/>
  <c r="BA30"/>
  <c r="AZ30"/>
  <c r="AY30"/>
  <c r="AX30"/>
  <c r="AW30"/>
  <c r="AU30"/>
  <c r="AN30"/>
  <c r="AR30" s="1"/>
  <c r="AM30"/>
  <c r="AL30"/>
  <c r="AK30"/>
  <c r="AJ30"/>
  <c r="B30" i="7" s="1"/>
  <c r="AI30" i="4"/>
  <c r="AH30"/>
  <c r="AG30"/>
  <c r="AF30"/>
  <c r="AE30"/>
  <c r="AD30"/>
  <c r="AB30"/>
  <c r="AA30"/>
  <c r="Z30"/>
  <c r="Y30"/>
  <c r="X30"/>
  <c r="W30"/>
  <c r="V30"/>
  <c r="U30"/>
  <c r="T30"/>
  <c r="S30"/>
  <c r="R30"/>
  <c r="K30"/>
  <c r="AC30" s="1"/>
  <c r="BF29"/>
  <c r="BE29"/>
  <c r="BD29"/>
  <c r="BC29"/>
  <c r="BB29"/>
  <c r="BA29"/>
  <c r="AZ29"/>
  <c r="AY29"/>
  <c r="AX29"/>
  <c r="AW29"/>
  <c r="AU29"/>
  <c r="AN29"/>
  <c r="AT29" s="1"/>
  <c r="AV29" s="1"/>
  <c r="AM29"/>
  <c r="AL29"/>
  <c r="AK29"/>
  <c r="AJ29"/>
  <c r="B29" i="7" s="1"/>
  <c r="AI29" i="4"/>
  <c r="AH29"/>
  <c r="AG29"/>
  <c r="AF29"/>
  <c r="AE29"/>
  <c r="AD29"/>
  <c r="AB29"/>
  <c r="AA29"/>
  <c r="Z29"/>
  <c r="Y29"/>
  <c r="X29"/>
  <c r="W29"/>
  <c r="V29"/>
  <c r="U29"/>
  <c r="T29"/>
  <c r="S29"/>
  <c r="R29"/>
  <c r="K29"/>
  <c r="AC29" s="1"/>
  <c r="BF28"/>
  <c r="BE28"/>
  <c r="BD28"/>
  <c r="BC28"/>
  <c r="BB28"/>
  <c r="BA28"/>
  <c r="AZ28"/>
  <c r="AY28"/>
  <c r="AX28"/>
  <c r="AW28"/>
  <c r="AU28"/>
  <c r="AN28"/>
  <c r="AR28" s="1"/>
  <c r="AM28"/>
  <c r="AL28"/>
  <c r="AK28"/>
  <c r="AJ28"/>
  <c r="B28" i="7" s="1"/>
  <c r="AI28" i="4"/>
  <c r="AH28"/>
  <c r="AG28"/>
  <c r="AF28"/>
  <c r="AE28"/>
  <c r="AD28"/>
  <c r="AB28"/>
  <c r="AA28"/>
  <c r="Z28"/>
  <c r="Y28"/>
  <c r="X28"/>
  <c r="W28"/>
  <c r="V28"/>
  <c r="U28"/>
  <c r="T28"/>
  <c r="S28"/>
  <c r="R28"/>
  <c r="K28"/>
  <c r="AC28" s="1"/>
  <c r="BF27"/>
  <c r="BE27"/>
  <c r="BD27"/>
  <c r="BC27"/>
  <c r="BB27"/>
  <c r="BA27"/>
  <c r="AZ27"/>
  <c r="AY27"/>
  <c r="AX27"/>
  <c r="AW27"/>
  <c r="AU27"/>
  <c r="AN27"/>
  <c r="AT27" s="1"/>
  <c r="AV27" s="1"/>
  <c r="AM27"/>
  <c r="AL27"/>
  <c r="AK27"/>
  <c r="AJ27"/>
  <c r="B27" i="7" s="1"/>
  <c r="AI27" i="4"/>
  <c r="AH27"/>
  <c r="AG27"/>
  <c r="AF27"/>
  <c r="AE27"/>
  <c r="AD27"/>
  <c r="AB27"/>
  <c r="AA27"/>
  <c r="Z27"/>
  <c r="Y27"/>
  <c r="X27"/>
  <c r="W27"/>
  <c r="V27"/>
  <c r="U27"/>
  <c r="T27"/>
  <c r="S27"/>
  <c r="R27"/>
  <c r="K27"/>
  <c r="AC27" s="1"/>
  <c r="BF26"/>
  <c r="BE26"/>
  <c r="BD26"/>
  <c r="BC26"/>
  <c r="BB26"/>
  <c r="BA26"/>
  <c r="AZ26"/>
  <c r="AY26"/>
  <c r="AX26"/>
  <c r="AW26"/>
  <c r="AU26"/>
  <c r="AN26"/>
  <c r="AR26" s="1"/>
  <c r="AM26"/>
  <c r="AL26"/>
  <c r="AK26"/>
  <c r="AJ26"/>
  <c r="B26" i="7" s="1"/>
  <c r="AI26" i="4"/>
  <c r="AH26"/>
  <c r="AG26"/>
  <c r="AF26"/>
  <c r="AE26"/>
  <c r="AD26"/>
  <c r="AB26"/>
  <c r="AA26"/>
  <c r="Z26"/>
  <c r="Y26"/>
  <c r="X26"/>
  <c r="W26"/>
  <c r="V26"/>
  <c r="U26"/>
  <c r="T26"/>
  <c r="S26"/>
  <c r="R26"/>
  <c r="K26"/>
  <c r="AC26" s="1"/>
  <c r="BF25"/>
  <c r="BE25"/>
  <c r="BD25"/>
  <c r="BC25"/>
  <c r="BB25"/>
  <c r="BA25"/>
  <c r="AZ25"/>
  <c r="AY25"/>
  <c r="AX25"/>
  <c r="AW25"/>
  <c r="AU25"/>
  <c r="AP25"/>
  <c r="AN25"/>
  <c r="AT25" s="1"/>
  <c r="AV25" s="1"/>
  <c r="AM25"/>
  <c r="AL25"/>
  <c r="AK25"/>
  <c r="AJ25"/>
  <c r="B25" i="7" s="1"/>
  <c r="AI25" i="4"/>
  <c r="AH25"/>
  <c r="AG25"/>
  <c r="AF25"/>
  <c r="AE25"/>
  <c r="AD25"/>
  <c r="AB25"/>
  <c r="AA25"/>
  <c r="Z25"/>
  <c r="Y25"/>
  <c r="X25"/>
  <c r="W25"/>
  <c r="V25"/>
  <c r="U25"/>
  <c r="T25"/>
  <c r="S25"/>
  <c r="R25"/>
  <c r="K25"/>
  <c r="AC25" s="1"/>
  <c r="BF24"/>
  <c r="BE24"/>
  <c r="BD24"/>
  <c r="BC24"/>
  <c r="BB24"/>
  <c r="BA24"/>
  <c r="AZ24"/>
  <c r="AY24"/>
  <c r="AX24"/>
  <c r="AW24"/>
  <c r="AU24"/>
  <c r="AN24"/>
  <c r="AR24" s="1"/>
  <c r="AM24"/>
  <c r="AL24"/>
  <c r="AK24"/>
  <c r="AJ24"/>
  <c r="B24" i="7" s="1"/>
  <c r="AI24" i="4"/>
  <c r="AH24"/>
  <c r="AG24"/>
  <c r="AF24"/>
  <c r="AE24"/>
  <c r="AD24"/>
  <c r="AB24"/>
  <c r="AA24"/>
  <c r="Z24"/>
  <c r="Y24"/>
  <c r="X24"/>
  <c r="W24"/>
  <c r="V24"/>
  <c r="U24"/>
  <c r="T24"/>
  <c r="S24"/>
  <c r="R24"/>
  <c r="K24"/>
  <c r="AC24" s="1"/>
  <c r="BF23"/>
  <c r="BE23"/>
  <c r="BD23"/>
  <c r="BC23"/>
  <c r="BB23"/>
  <c r="BA23"/>
  <c r="AZ23"/>
  <c r="AY23"/>
  <c r="AX23"/>
  <c r="AW23"/>
  <c r="AU23"/>
  <c r="AT23"/>
  <c r="AV23" s="1"/>
  <c r="AP23"/>
  <c r="AN23"/>
  <c r="AQ23" s="1"/>
  <c r="AM23"/>
  <c r="AL23"/>
  <c r="AK23"/>
  <c r="AJ23"/>
  <c r="B23" i="7" s="1"/>
  <c r="AI23" i="4"/>
  <c r="AH23"/>
  <c r="AG23"/>
  <c r="AF23"/>
  <c r="AE23"/>
  <c r="AD23"/>
  <c r="AB23"/>
  <c r="AA23"/>
  <c r="Z23"/>
  <c r="Y23"/>
  <c r="X23"/>
  <c r="W23"/>
  <c r="V23"/>
  <c r="U23"/>
  <c r="T23"/>
  <c r="S23"/>
  <c r="R23"/>
  <c r="K23"/>
  <c r="AC23" s="1"/>
  <c r="BF22"/>
  <c r="BE22"/>
  <c r="BD22"/>
  <c r="BC22"/>
  <c r="BB22"/>
  <c r="BA22"/>
  <c r="AZ22"/>
  <c r="AY22"/>
  <c r="AX22"/>
  <c r="AW22"/>
  <c r="AU22"/>
  <c r="AN22"/>
  <c r="AR22" s="1"/>
  <c r="AM22"/>
  <c r="AL22"/>
  <c r="AK22"/>
  <c r="AJ22"/>
  <c r="B22" i="7" s="1"/>
  <c r="AI22" i="4"/>
  <c r="AH22"/>
  <c r="AG22"/>
  <c r="AF22"/>
  <c r="AE22"/>
  <c r="AD22"/>
  <c r="AB22"/>
  <c r="AA22"/>
  <c r="Z22"/>
  <c r="Y22"/>
  <c r="X22"/>
  <c r="W22"/>
  <c r="V22"/>
  <c r="U22"/>
  <c r="T22"/>
  <c r="S22"/>
  <c r="R22"/>
  <c r="K22"/>
  <c r="AC22" s="1"/>
  <c r="BF21"/>
  <c r="BE21"/>
  <c r="BD21"/>
  <c r="BC21"/>
  <c r="BB21"/>
  <c r="BA21"/>
  <c r="AZ21"/>
  <c r="AY21"/>
  <c r="AX21"/>
  <c r="AW21"/>
  <c r="AU21"/>
  <c r="AT21"/>
  <c r="AV21" s="1"/>
  <c r="AP21"/>
  <c r="AN21"/>
  <c r="AQ21" s="1"/>
  <c r="AM21"/>
  <c r="AL21"/>
  <c r="AK21"/>
  <c r="AJ21"/>
  <c r="B21" i="7" s="1"/>
  <c r="AI21" i="4"/>
  <c r="AH21"/>
  <c r="AG21"/>
  <c r="AF21"/>
  <c r="AE21"/>
  <c r="AD21"/>
  <c r="AB21"/>
  <c r="AA21"/>
  <c r="Z21"/>
  <c r="Y21"/>
  <c r="X21"/>
  <c r="W21"/>
  <c r="V21"/>
  <c r="U21"/>
  <c r="T21"/>
  <c r="S21"/>
  <c r="R21"/>
  <c r="K21"/>
  <c r="AC21" s="1"/>
  <c r="BF20"/>
  <c r="BE20"/>
  <c r="BD20"/>
  <c r="BC20"/>
  <c r="BB20"/>
  <c r="BA20"/>
  <c r="AZ20"/>
  <c r="AY20"/>
  <c r="AX20"/>
  <c r="AW20"/>
  <c r="AU20"/>
  <c r="AN20"/>
  <c r="AR20" s="1"/>
  <c r="AM20"/>
  <c r="AL20"/>
  <c r="AK20"/>
  <c r="AJ20"/>
  <c r="B20" i="7" s="1"/>
  <c r="AI20" i="4"/>
  <c r="AH20"/>
  <c r="AG20"/>
  <c r="AF20"/>
  <c r="AE20"/>
  <c r="AD20"/>
  <c r="AB20"/>
  <c r="AA20"/>
  <c r="Z20"/>
  <c r="Y20"/>
  <c r="X20"/>
  <c r="W20"/>
  <c r="V20"/>
  <c r="U20"/>
  <c r="T20"/>
  <c r="S20"/>
  <c r="R20"/>
  <c r="K20"/>
  <c r="AC20" s="1"/>
  <c r="BF19"/>
  <c r="BE19"/>
  <c r="BD19"/>
  <c r="BC19"/>
  <c r="BB19"/>
  <c r="BA19"/>
  <c r="AZ19"/>
  <c r="AY19"/>
  <c r="AX19"/>
  <c r="AW19"/>
  <c r="AU19"/>
  <c r="AT19"/>
  <c r="AV19" s="1"/>
  <c r="AP19"/>
  <c r="AN19"/>
  <c r="AQ19" s="1"/>
  <c r="AM19"/>
  <c r="AL19"/>
  <c r="AK19"/>
  <c r="AJ19"/>
  <c r="B19" i="7" s="1"/>
  <c r="AI19" i="4"/>
  <c r="AH19"/>
  <c r="AG19"/>
  <c r="AF19"/>
  <c r="AE19"/>
  <c r="AD19"/>
  <c r="AB19"/>
  <c r="AA19"/>
  <c r="Z19"/>
  <c r="Y19"/>
  <c r="X19"/>
  <c r="W19"/>
  <c r="V19"/>
  <c r="U19"/>
  <c r="T19"/>
  <c r="S19"/>
  <c r="R19"/>
  <c r="K19"/>
  <c r="AC19" s="1"/>
  <c r="BF18"/>
  <c r="BE18"/>
  <c r="BD18"/>
  <c r="BC18"/>
  <c r="BB18"/>
  <c r="BA18"/>
  <c r="AZ18"/>
  <c r="AY18"/>
  <c r="AX18"/>
  <c r="AW18"/>
  <c r="AU18"/>
  <c r="AN18"/>
  <c r="AR18" s="1"/>
  <c r="AM18"/>
  <c r="AL18"/>
  <c r="AK18"/>
  <c r="AJ18"/>
  <c r="B18" i="7" s="1"/>
  <c r="AI18" i="4"/>
  <c r="AH18"/>
  <c r="AG18"/>
  <c r="AF18"/>
  <c r="AE18"/>
  <c r="AD18"/>
  <c r="AB18"/>
  <c r="AA18"/>
  <c r="Z18"/>
  <c r="Y18"/>
  <c r="X18"/>
  <c r="W18"/>
  <c r="V18"/>
  <c r="U18"/>
  <c r="T18"/>
  <c r="S18"/>
  <c r="R18"/>
  <c r="K18"/>
  <c r="AC18" s="1"/>
  <c r="BF17"/>
  <c r="BE17"/>
  <c r="BD17"/>
  <c r="BC17"/>
  <c r="BB17"/>
  <c r="BA17"/>
  <c r="AZ17"/>
  <c r="AY17"/>
  <c r="AX17"/>
  <c r="AW17"/>
  <c r="AU17"/>
  <c r="AT17"/>
  <c r="AV17" s="1"/>
  <c r="AP17"/>
  <c r="AN17"/>
  <c r="AQ17" s="1"/>
  <c r="AM17"/>
  <c r="AL17"/>
  <c r="AK17"/>
  <c r="AJ17"/>
  <c r="B17" i="7" s="1"/>
  <c r="AI17" i="4"/>
  <c r="AH17"/>
  <c r="AG17"/>
  <c r="AF17"/>
  <c r="AE17"/>
  <c r="AD17"/>
  <c r="AB17"/>
  <c r="AA17"/>
  <c r="Z17"/>
  <c r="Y17"/>
  <c r="X17"/>
  <c r="W17"/>
  <c r="V17"/>
  <c r="U17"/>
  <c r="T17"/>
  <c r="S17"/>
  <c r="R17"/>
  <c r="K17"/>
  <c r="AC17" s="1"/>
  <c r="BF16"/>
  <c r="BE16"/>
  <c r="BD16"/>
  <c r="BC16"/>
  <c r="BB16"/>
  <c r="BA16"/>
  <c r="AZ16"/>
  <c r="AY16"/>
  <c r="AX16"/>
  <c r="AW16"/>
  <c r="AU16"/>
  <c r="AN16"/>
  <c r="AR16" s="1"/>
  <c r="AM16"/>
  <c r="AL16"/>
  <c r="AK16"/>
  <c r="AJ16"/>
  <c r="B16" i="7" s="1"/>
  <c r="AI16" i="4"/>
  <c r="AH16"/>
  <c r="AG16"/>
  <c r="AF16"/>
  <c r="AE16"/>
  <c r="AD16"/>
  <c r="AB16"/>
  <c r="AA16"/>
  <c r="Z16"/>
  <c r="Y16"/>
  <c r="X16"/>
  <c r="W16"/>
  <c r="V16"/>
  <c r="U16"/>
  <c r="T16"/>
  <c r="S16"/>
  <c r="R16"/>
  <c r="K16"/>
  <c r="AC16" s="1"/>
  <c r="BF15"/>
  <c r="BE15"/>
  <c r="BD15"/>
  <c r="BC15"/>
  <c r="BB15"/>
  <c r="BA15"/>
  <c r="AZ15"/>
  <c r="AY15"/>
  <c r="AX15"/>
  <c r="AW15"/>
  <c r="AU15"/>
  <c r="AT15"/>
  <c r="AV15" s="1"/>
  <c r="AP15"/>
  <c r="AN15"/>
  <c r="AQ15" s="1"/>
  <c r="AM15"/>
  <c r="AL15"/>
  <c r="AK15"/>
  <c r="AJ15"/>
  <c r="B15" i="7" s="1"/>
  <c r="AI15" i="4"/>
  <c r="AH15"/>
  <c r="AG15"/>
  <c r="AF15"/>
  <c r="AE15"/>
  <c r="AD15"/>
  <c r="AB15"/>
  <c r="AA15"/>
  <c r="Z15"/>
  <c r="Y15"/>
  <c r="X15"/>
  <c r="W15"/>
  <c r="V15"/>
  <c r="U15"/>
  <c r="T15"/>
  <c r="S15"/>
  <c r="R15"/>
  <c r="K15"/>
  <c r="AC15" s="1"/>
  <c r="BF14"/>
  <c r="BE14"/>
  <c r="BD14"/>
  <c r="BC14"/>
  <c r="BB14"/>
  <c r="BA14"/>
  <c r="AZ14"/>
  <c r="AY14"/>
  <c r="AX14"/>
  <c r="AW14"/>
  <c r="AU14"/>
  <c r="AN14"/>
  <c r="AR14" s="1"/>
  <c r="AM14"/>
  <c r="AL14"/>
  <c r="AK14"/>
  <c r="AJ14"/>
  <c r="B14" i="7" s="1"/>
  <c r="AI14" i="4"/>
  <c r="AH14"/>
  <c r="AG14"/>
  <c r="AF14"/>
  <c r="AE14"/>
  <c r="AD14"/>
  <c r="AB14"/>
  <c r="AA14"/>
  <c r="Z14"/>
  <c r="Y14"/>
  <c r="X14"/>
  <c r="W14"/>
  <c r="V14"/>
  <c r="U14"/>
  <c r="T14"/>
  <c r="S14"/>
  <c r="R14"/>
  <c r="K14"/>
  <c r="AC14" s="1"/>
  <c r="BF13"/>
  <c r="BE13"/>
  <c r="BD13"/>
  <c r="BC13"/>
  <c r="BB13"/>
  <c r="BA13"/>
  <c r="AZ13"/>
  <c r="AY13"/>
  <c r="AX13"/>
  <c r="AW13"/>
  <c r="AU13"/>
  <c r="AT13"/>
  <c r="AV13" s="1"/>
  <c r="AP13"/>
  <c r="AN13"/>
  <c r="AQ13" s="1"/>
  <c r="AM13"/>
  <c r="AL13"/>
  <c r="AK13"/>
  <c r="AJ13"/>
  <c r="B13" i="7" s="1"/>
  <c r="AI13" i="4"/>
  <c r="AH13"/>
  <c r="AG13"/>
  <c r="AF13"/>
  <c r="AE13"/>
  <c r="AD13"/>
  <c r="AB13"/>
  <c r="AA13"/>
  <c r="Z13"/>
  <c r="Y13"/>
  <c r="X13"/>
  <c r="W13"/>
  <c r="V13"/>
  <c r="U13"/>
  <c r="T13"/>
  <c r="S13"/>
  <c r="R13"/>
  <c r="K13"/>
  <c r="AC13" s="1"/>
  <c r="BF12"/>
  <c r="BE12"/>
  <c r="BD12"/>
  <c r="BC12"/>
  <c r="BB12"/>
  <c r="BA12"/>
  <c r="AZ12"/>
  <c r="AY12"/>
  <c r="AX12"/>
  <c r="AW12"/>
  <c r="AU12"/>
  <c r="AN12"/>
  <c r="AR12" s="1"/>
  <c r="AM12"/>
  <c r="AL12"/>
  <c r="AK12"/>
  <c r="AJ12"/>
  <c r="B12" i="7" s="1"/>
  <c r="AI12" i="4"/>
  <c r="AH12"/>
  <c r="AG12"/>
  <c r="AF12"/>
  <c r="AE12"/>
  <c r="AD12"/>
  <c r="AB12"/>
  <c r="AA12"/>
  <c r="Z12"/>
  <c r="Y12"/>
  <c r="X12"/>
  <c r="W12"/>
  <c r="V12"/>
  <c r="U12"/>
  <c r="T12"/>
  <c r="S12"/>
  <c r="R12"/>
  <c r="K12"/>
  <c r="AC12" s="1"/>
  <c r="AX11"/>
  <c r="AU11"/>
  <c r="AP11"/>
  <c r="AN11"/>
  <c r="AQ11" s="1"/>
  <c r="AL11"/>
  <c r="AY11" s="1"/>
  <c r="AI11"/>
  <c r="AH11"/>
  <c r="AG11"/>
  <c r="AF11"/>
  <c r="AE11"/>
  <c r="AD11"/>
  <c r="AB11"/>
  <c r="AA11"/>
  <c r="AM11" s="1"/>
  <c r="Z11"/>
  <c r="Y11"/>
  <c r="X11"/>
  <c r="W11"/>
  <c r="V11"/>
  <c r="U11"/>
  <c r="T11"/>
  <c r="S11"/>
  <c r="R11"/>
  <c r="AX10"/>
  <c r="AU10"/>
  <c r="AN10"/>
  <c r="AR10" s="1"/>
  <c r="AM10"/>
  <c r="BE10" s="1"/>
  <c r="AL10"/>
  <c r="AY10" s="1"/>
  <c r="AI10"/>
  <c r="AH10"/>
  <c r="AG10"/>
  <c r="AF10"/>
  <c r="AE10"/>
  <c r="AD10"/>
  <c r="AB10"/>
  <c r="AA10"/>
  <c r="Z10"/>
  <c r="Y10"/>
  <c r="X10"/>
  <c r="W10"/>
  <c r="V10"/>
  <c r="U10"/>
  <c r="T10"/>
  <c r="S10"/>
  <c r="R10"/>
  <c r="AU9"/>
  <c r="AN9"/>
  <c r="AQ9" s="1"/>
  <c r="AM9"/>
  <c r="AL9"/>
  <c r="AY9" s="1"/>
  <c r="AI9"/>
  <c r="AH9"/>
  <c r="AG9"/>
  <c r="AF9"/>
  <c r="AE9"/>
  <c r="AD9"/>
  <c r="AB9"/>
  <c r="AA9"/>
  <c r="Z9"/>
  <c r="Y9"/>
  <c r="X9"/>
  <c r="W9"/>
  <c r="V9"/>
  <c r="U9"/>
  <c r="T9"/>
  <c r="S9"/>
  <c r="R9"/>
  <c r="AU8"/>
  <c r="AN8"/>
  <c r="AR8" s="1"/>
  <c r="AL8"/>
  <c r="AY8" s="1"/>
  <c r="AI8"/>
  <c r="AH8"/>
  <c r="AG8"/>
  <c r="AF8"/>
  <c r="AE8"/>
  <c r="AD8"/>
  <c r="AB8"/>
  <c r="AA8"/>
  <c r="AM8" s="1"/>
  <c r="Z8"/>
  <c r="Y8"/>
  <c r="X8"/>
  <c r="W8"/>
  <c r="V8"/>
  <c r="U8"/>
  <c r="T8"/>
  <c r="S8"/>
  <c r="R8"/>
  <c r="AX7"/>
  <c r="AU7"/>
  <c r="AN7"/>
  <c r="AQ7" s="1"/>
  <c r="AL7"/>
  <c r="AY7" s="1"/>
  <c r="AI7"/>
  <c r="AH7"/>
  <c r="AG7"/>
  <c r="AF7"/>
  <c r="AE7"/>
  <c r="AD7"/>
  <c r="AB7"/>
  <c r="AA7"/>
  <c r="AM7" s="1"/>
  <c r="Z7"/>
  <c r="Y7"/>
  <c r="X7"/>
  <c r="W7"/>
  <c r="V7"/>
  <c r="U7"/>
  <c r="T7"/>
  <c r="S7"/>
  <c r="R7"/>
  <c r="AX6"/>
  <c r="AU6"/>
  <c r="AN6"/>
  <c r="AR6" s="1"/>
  <c r="AM6"/>
  <c r="BE6" s="1"/>
  <c r="AL6"/>
  <c r="AY6" s="1"/>
  <c r="AI6"/>
  <c r="AH6"/>
  <c r="AG6"/>
  <c r="AF6"/>
  <c r="AE6"/>
  <c r="AD6"/>
  <c r="AB6"/>
  <c r="AA6"/>
  <c r="Z6"/>
  <c r="Y6"/>
  <c r="X6"/>
  <c r="W6"/>
  <c r="V6"/>
  <c r="U6"/>
  <c r="T6"/>
  <c r="S6"/>
  <c r="R6"/>
  <c r="AY5"/>
  <c r="AU5"/>
  <c r="AN5"/>
  <c r="AQ5" s="1"/>
  <c r="AM5"/>
  <c r="AL5"/>
  <c r="AX5" s="1"/>
  <c r="AI5"/>
  <c r="AH5"/>
  <c r="AG5"/>
  <c r="AF5"/>
  <c r="AE5"/>
  <c r="AD5"/>
  <c r="AB5"/>
  <c r="AA5"/>
  <c r="Z5"/>
  <c r="Y5"/>
  <c r="X5"/>
  <c r="W5"/>
  <c r="V5"/>
  <c r="U5"/>
  <c r="T5"/>
  <c r="S5"/>
  <c r="R5"/>
  <c r="P204" i="3"/>
  <c r="O204"/>
  <c r="B204" i="6" s="1"/>
  <c r="N204" i="3"/>
  <c r="M204"/>
  <c r="L204"/>
  <c r="K204"/>
  <c r="J204"/>
  <c r="I204"/>
  <c r="H204"/>
  <c r="P203"/>
  <c r="O203"/>
  <c r="B203" i="6" s="1"/>
  <c r="N203" i="3"/>
  <c r="M203"/>
  <c r="L203"/>
  <c r="K203"/>
  <c r="J203"/>
  <c r="I203"/>
  <c r="H203"/>
  <c r="P202"/>
  <c r="O202"/>
  <c r="B202" i="6" s="1"/>
  <c r="N202" i="3"/>
  <c r="M202"/>
  <c r="L202"/>
  <c r="K202"/>
  <c r="J202"/>
  <c r="I202"/>
  <c r="H202"/>
  <c r="P201"/>
  <c r="O201"/>
  <c r="B201" i="6" s="1"/>
  <c r="N201" i="3"/>
  <c r="M201"/>
  <c r="L201"/>
  <c r="K201"/>
  <c r="J201"/>
  <c r="I201"/>
  <c r="H201"/>
  <c r="P200"/>
  <c r="O200"/>
  <c r="B200" i="6" s="1"/>
  <c r="N200" i="3"/>
  <c r="M200"/>
  <c r="L200"/>
  <c r="K200"/>
  <c r="J200"/>
  <c r="I200"/>
  <c r="H200"/>
  <c r="P199"/>
  <c r="O199"/>
  <c r="B199" i="6" s="1"/>
  <c r="N199" i="3"/>
  <c r="M199"/>
  <c r="L199"/>
  <c r="K199"/>
  <c r="J199"/>
  <c r="I199"/>
  <c r="H199"/>
  <c r="P198"/>
  <c r="O198"/>
  <c r="B198" i="6" s="1"/>
  <c r="N198" i="3"/>
  <c r="M198"/>
  <c r="L198"/>
  <c r="K198"/>
  <c r="J198"/>
  <c r="I198"/>
  <c r="H198"/>
  <c r="P197"/>
  <c r="O197"/>
  <c r="B197" i="6" s="1"/>
  <c r="N197" i="3"/>
  <c r="M197"/>
  <c r="L197"/>
  <c r="K197"/>
  <c r="J197"/>
  <c r="I197"/>
  <c r="H197"/>
  <c r="P196"/>
  <c r="O196"/>
  <c r="B196" i="6" s="1"/>
  <c r="N196" i="3"/>
  <c r="M196"/>
  <c r="L196"/>
  <c r="K196"/>
  <c r="J196"/>
  <c r="I196"/>
  <c r="H196"/>
  <c r="P195"/>
  <c r="O195"/>
  <c r="B195" i="6" s="1"/>
  <c r="N195" i="3"/>
  <c r="M195"/>
  <c r="L195"/>
  <c r="K195"/>
  <c r="J195"/>
  <c r="I195"/>
  <c r="H195"/>
  <c r="P194"/>
  <c r="O194"/>
  <c r="B194" i="6" s="1"/>
  <c r="N194" i="3"/>
  <c r="M194"/>
  <c r="L194"/>
  <c r="K194"/>
  <c r="J194"/>
  <c r="I194"/>
  <c r="H194"/>
  <c r="P193"/>
  <c r="O193"/>
  <c r="B193" i="6" s="1"/>
  <c r="N193" i="3"/>
  <c r="M193"/>
  <c r="L193"/>
  <c r="K193"/>
  <c r="J193"/>
  <c r="I193"/>
  <c r="H193"/>
  <c r="P192"/>
  <c r="O192"/>
  <c r="B192" i="6" s="1"/>
  <c r="N192" i="3"/>
  <c r="M192"/>
  <c r="L192"/>
  <c r="K192"/>
  <c r="J192"/>
  <c r="I192"/>
  <c r="H192"/>
  <c r="P191"/>
  <c r="O191"/>
  <c r="B191" i="6" s="1"/>
  <c r="N191" i="3"/>
  <c r="M191"/>
  <c r="L191"/>
  <c r="K191"/>
  <c r="J191"/>
  <c r="I191"/>
  <c r="H191"/>
  <c r="P190"/>
  <c r="O190"/>
  <c r="B190" i="6" s="1"/>
  <c r="N190" i="3"/>
  <c r="M190"/>
  <c r="L190"/>
  <c r="K190"/>
  <c r="J190"/>
  <c r="I190"/>
  <c r="H190"/>
  <c r="P189"/>
  <c r="O189"/>
  <c r="B189" i="6" s="1"/>
  <c r="N189" i="3"/>
  <c r="M189"/>
  <c r="L189"/>
  <c r="K189"/>
  <c r="J189"/>
  <c r="I189"/>
  <c r="H189"/>
  <c r="P188"/>
  <c r="O188"/>
  <c r="B188" i="6" s="1"/>
  <c r="N188" i="3"/>
  <c r="M188"/>
  <c r="L188"/>
  <c r="K188"/>
  <c r="J188"/>
  <c r="I188"/>
  <c r="H188"/>
  <c r="P187"/>
  <c r="O187"/>
  <c r="B187" i="6" s="1"/>
  <c r="N187" i="3"/>
  <c r="M187"/>
  <c r="L187"/>
  <c r="K187"/>
  <c r="J187"/>
  <c r="I187"/>
  <c r="H187"/>
  <c r="P186"/>
  <c r="O186"/>
  <c r="B186" i="6" s="1"/>
  <c r="N186" i="3"/>
  <c r="M186"/>
  <c r="L186"/>
  <c r="K186"/>
  <c r="J186"/>
  <c r="I186"/>
  <c r="H186"/>
  <c r="P185"/>
  <c r="O185"/>
  <c r="B185" i="6" s="1"/>
  <c r="N185" i="3"/>
  <c r="M185"/>
  <c r="L185"/>
  <c r="K185"/>
  <c r="J185"/>
  <c r="I185"/>
  <c r="H185"/>
  <c r="P184"/>
  <c r="O184"/>
  <c r="B184" i="6" s="1"/>
  <c r="N184" i="3"/>
  <c r="M184"/>
  <c r="L184"/>
  <c r="K184"/>
  <c r="J184"/>
  <c r="I184"/>
  <c r="H184"/>
  <c r="P183"/>
  <c r="O183"/>
  <c r="B183" i="6" s="1"/>
  <c r="N183" i="3"/>
  <c r="M183"/>
  <c r="L183"/>
  <c r="K183"/>
  <c r="J183"/>
  <c r="I183"/>
  <c r="H183"/>
  <c r="P182"/>
  <c r="O182"/>
  <c r="B182" i="6" s="1"/>
  <c r="N182" i="3"/>
  <c r="M182"/>
  <c r="L182"/>
  <c r="K182"/>
  <c r="J182"/>
  <c r="I182"/>
  <c r="H182"/>
  <c r="P181"/>
  <c r="O181"/>
  <c r="B181" i="6" s="1"/>
  <c r="N181" i="3"/>
  <c r="M181"/>
  <c r="L181"/>
  <c r="K181"/>
  <c r="J181"/>
  <c r="I181"/>
  <c r="H181"/>
  <c r="P180"/>
  <c r="O180"/>
  <c r="B180" i="6" s="1"/>
  <c r="N180" i="3"/>
  <c r="M180"/>
  <c r="L180"/>
  <c r="K180"/>
  <c r="J180"/>
  <c r="I180"/>
  <c r="H180"/>
  <c r="P179"/>
  <c r="O179"/>
  <c r="B179" i="6" s="1"/>
  <c r="N179" i="3"/>
  <c r="M179"/>
  <c r="L179"/>
  <c r="K179"/>
  <c r="J179"/>
  <c r="I179"/>
  <c r="H179"/>
  <c r="P178"/>
  <c r="O178"/>
  <c r="B178" i="6" s="1"/>
  <c r="N178" i="3"/>
  <c r="M178"/>
  <c r="L178"/>
  <c r="K178"/>
  <c r="J178"/>
  <c r="I178"/>
  <c r="H178"/>
  <c r="P177"/>
  <c r="O177"/>
  <c r="B177" i="6" s="1"/>
  <c r="N177" i="3"/>
  <c r="M177"/>
  <c r="L177"/>
  <c r="K177"/>
  <c r="J177"/>
  <c r="I177"/>
  <c r="H177"/>
  <c r="P176"/>
  <c r="O176"/>
  <c r="B176" i="6" s="1"/>
  <c r="N176" i="3"/>
  <c r="M176"/>
  <c r="L176"/>
  <c r="K176"/>
  <c r="J176"/>
  <c r="I176"/>
  <c r="H176"/>
  <c r="P175"/>
  <c r="O175"/>
  <c r="B175" i="6" s="1"/>
  <c r="N175" i="3"/>
  <c r="M175"/>
  <c r="L175"/>
  <c r="K175"/>
  <c r="J175"/>
  <c r="I175"/>
  <c r="H175"/>
  <c r="P174"/>
  <c r="O174"/>
  <c r="B174" i="6" s="1"/>
  <c r="N174" i="3"/>
  <c r="M174"/>
  <c r="L174"/>
  <c r="K174"/>
  <c r="J174"/>
  <c r="I174"/>
  <c r="H174"/>
  <c r="P173"/>
  <c r="O173"/>
  <c r="B173" i="6" s="1"/>
  <c r="N173" i="3"/>
  <c r="M173"/>
  <c r="L173"/>
  <c r="K173"/>
  <c r="J173"/>
  <c r="I173"/>
  <c r="H173"/>
  <c r="P172"/>
  <c r="O172"/>
  <c r="B172" i="6" s="1"/>
  <c r="N172" i="3"/>
  <c r="M172"/>
  <c r="L172"/>
  <c r="K172"/>
  <c r="J172"/>
  <c r="I172"/>
  <c r="H172"/>
  <c r="P171"/>
  <c r="O171"/>
  <c r="B171" i="6" s="1"/>
  <c r="N171" i="3"/>
  <c r="M171"/>
  <c r="L171"/>
  <c r="K171"/>
  <c r="J171"/>
  <c r="I171"/>
  <c r="H171"/>
  <c r="P170"/>
  <c r="O170"/>
  <c r="B170" i="6" s="1"/>
  <c r="N170" i="3"/>
  <c r="M170"/>
  <c r="L170"/>
  <c r="K170"/>
  <c r="J170"/>
  <c r="I170"/>
  <c r="H170"/>
  <c r="P169"/>
  <c r="O169"/>
  <c r="B169" i="6" s="1"/>
  <c r="N169" i="3"/>
  <c r="M169"/>
  <c r="L169"/>
  <c r="K169"/>
  <c r="J169"/>
  <c r="I169"/>
  <c r="H169"/>
  <c r="P168"/>
  <c r="O168"/>
  <c r="B168" i="6" s="1"/>
  <c r="N168" i="3"/>
  <c r="M168"/>
  <c r="L168"/>
  <c r="K168"/>
  <c r="J168"/>
  <c r="I168"/>
  <c r="H168"/>
  <c r="P167"/>
  <c r="O167"/>
  <c r="B167" i="6" s="1"/>
  <c r="N167" i="3"/>
  <c r="M167"/>
  <c r="L167"/>
  <c r="K167"/>
  <c r="J167"/>
  <c r="I167"/>
  <c r="H167"/>
  <c r="P166"/>
  <c r="O166"/>
  <c r="B166" i="6" s="1"/>
  <c r="N166" i="3"/>
  <c r="M166"/>
  <c r="L166"/>
  <c r="K166"/>
  <c r="J166"/>
  <c r="I166"/>
  <c r="H166"/>
  <c r="P165"/>
  <c r="O165"/>
  <c r="B165" i="6" s="1"/>
  <c r="N165" i="3"/>
  <c r="M165"/>
  <c r="L165"/>
  <c r="K165"/>
  <c r="J165"/>
  <c r="I165"/>
  <c r="H165"/>
  <c r="P164"/>
  <c r="O164"/>
  <c r="B164" i="6" s="1"/>
  <c r="N164" i="3"/>
  <c r="M164"/>
  <c r="L164"/>
  <c r="K164"/>
  <c r="J164"/>
  <c r="I164"/>
  <c r="H164"/>
  <c r="P163"/>
  <c r="O163"/>
  <c r="B163" i="6" s="1"/>
  <c r="N163" i="3"/>
  <c r="M163"/>
  <c r="L163"/>
  <c r="K163"/>
  <c r="J163"/>
  <c r="I163"/>
  <c r="H163"/>
  <c r="P162"/>
  <c r="O162"/>
  <c r="B162" i="6" s="1"/>
  <c r="N162" i="3"/>
  <c r="M162"/>
  <c r="L162"/>
  <c r="K162"/>
  <c r="J162"/>
  <c r="I162"/>
  <c r="H162"/>
  <c r="P161"/>
  <c r="O161"/>
  <c r="B161" i="6" s="1"/>
  <c r="N161" i="3"/>
  <c r="M161"/>
  <c r="L161"/>
  <c r="K161"/>
  <c r="J161"/>
  <c r="I161"/>
  <c r="H161"/>
  <c r="P160"/>
  <c r="O160"/>
  <c r="B160" i="6" s="1"/>
  <c r="N160" i="3"/>
  <c r="M160"/>
  <c r="L160"/>
  <c r="K160"/>
  <c r="J160"/>
  <c r="I160"/>
  <c r="H160"/>
  <c r="P159"/>
  <c r="O159"/>
  <c r="B159" i="6" s="1"/>
  <c r="N159" i="3"/>
  <c r="M159"/>
  <c r="L159"/>
  <c r="K159"/>
  <c r="J159"/>
  <c r="I159"/>
  <c r="H159"/>
  <c r="P158"/>
  <c r="O158"/>
  <c r="B158" i="6" s="1"/>
  <c r="N158" i="3"/>
  <c r="M158"/>
  <c r="L158"/>
  <c r="K158"/>
  <c r="J158"/>
  <c r="I158"/>
  <c r="H158"/>
  <c r="P157"/>
  <c r="O157"/>
  <c r="B157" i="6" s="1"/>
  <c r="N157" i="3"/>
  <c r="M157"/>
  <c r="L157"/>
  <c r="K157"/>
  <c r="J157"/>
  <c r="I157"/>
  <c r="H157"/>
  <c r="P156"/>
  <c r="O156"/>
  <c r="B156" i="6" s="1"/>
  <c r="N156" i="3"/>
  <c r="M156"/>
  <c r="L156"/>
  <c r="K156"/>
  <c r="J156"/>
  <c r="I156"/>
  <c r="H156"/>
  <c r="P155"/>
  <c r="O155"/>
  <c r="B155" i="6" s="1"/>
  <c r="N155" i="3"/>
  <c r="M155"/>
  <c r="L155"/>
  <c r="K155"/>
  <c r="J155"/>
  <c r="I155"/>
  <c r="H155"/>
  <c r="P154"/>
  <c r="O154"/>
  <c r="B154" i="6" s="1"/>
  <c r="N154" i="3"/>
  <c r="M154"/>
  <c r="L154"/>
  <c r="K154"/>
  <c r="J154"/>
  <c r="I154"/>
  <c r="H154"/>
  <c r="P153"/>
  <c r="O153"/>
  <c r="B153" i="6" s="1"/>
  <c r="N153" i="3"/>
  <c r="M153"/>
  <c r="L153"/>
  <c r="K153"/>
  <c r="J153"/>
  <c r="I153"/>
  <c r="H153"/>
  <c r="P152"/>
  <c r="O152"/>
  <c r="B152" i="6" s="1"/>
  <c r="N152" i="3"/>
  <c r="M152"/>
  <c r="L152"/>
  <c r="K152"/>
  <c r="J152"/>
  <c r="I152"/>
  <c r="H152"/>
  <c r="P151"/>
  <c r="O151"/>
  <c r="B151" i="6" s="1"/>
  <c r="N151" i="3"/>
  <c r="M151"/>
  <c r="L151"/>
  <c r="K151"/>
  <c r="J151"/>
  <c r="I151"/>
  <c r="H151"/>
  <c r="P150"/>
  <c r="O150"/>
  <c r="B150" i="6" s="1"/>
  <c r="N150" i="3"/>
  <c r="M150"/>
  <c r="L150"/>
  <c r="K150"/>
  <c r="J150"/>
  <c r="I150"/>
  <c r="H150"/>
  <c r="P149"/>
  <c r="O149"/>
  <c r="B149" i="6" s="1"/>
  <c r="N149" i="3"/>
  <c r="M149"/>
  <c r="L149"/>
  <c r="K149"/>
  <c r="J149"/>
  <c r="I149"/>
  <c r="H149"/>
  <c r="P148"/>
  <c r="O148"/>
  <c r="B148" i="6" s="1"/>
  <c r="N148" i="3"/>
  <c r="M148"/>
  <c r="L148"/>
  <c r="K148"/>
  <c r="J148"/>
  <c r="I148"/>
  <c r="H148"/>
  <c r="P147"/>
  <c r="O147"/>
  <c r="B147" i="6" s="1"/>
  <c r="N147" i="3"/>
  <c r="M147"/>
  <c r="L147"/>
  <c r="K147"/>
  <c r="J147"/>
  <c r="I147"/>
  <c r="H147"/>
  <c r="P146"/>
  <c r="O146"/>
  <c r="B146" i="6" s="1"/>
  <c r="N146" i="3"/>
  <c r="M146"/>
  <c r="L146"/>
  <c r="K146"/>
  <c r="J146"/>
  <c r="I146"/>
  <c r="H146"/>
  <c r="P145"/>
  <c r="O145"/>
  <c r="B145" i="6" s="1"/>
  <c r="N145" i="3"/>
  <c r="M145"/>
  <c r="L145"/>
  <c r="K145"/>
  <c r="J145"/>
  <c r="I145"/>
  <c r="H145"/>
  <c r="P144"/>
  <c r="O144"/>
  <c r="B144" i="6" s="1"/>
  <c r="N144" i="3"/>
  <c r="M144"/>
  <c r="L144"/>
  <c r="K144"/>
  <c r="J144"/>
  <c r="I144"/>
  <c r="H144"/>
  <c r="P143"/>
  <c r="O143"/>
  <c r="B143" i="6" s="1"/>
  <c r="N143" i="3"/>
  <c r="M143"/>
  <c r="L143"/>
  <c r="K143"/>
  <c r="J143"/>
  <c r="I143"/>
  <c r="H143"/>
  <c r="P142"/>
  <c r="O142"/>
  <c r="B142" i="6" s="1"/>
  <c r="N142" i="3"/>
  <c r="M142"/>
  <c r="L142"/>
  <c r="K142"/>
  <c r="J142"/>
  <c r="I142"/>
  <c r="H142"/>
  <c r="P141"/>
  <c r="O141"/>
  <c r="B141" i="6" s="1"/>
  <c r="N141" i="3"/>
  <c r="M141"/>
  <c r="L141"/>
  <c r="K141"/>
  <c r="J141"/>
  <c r="I141"/>
  <c r="H141"/>
  <c r="P140"/>
  <c r="O140"/>
  <c r="B140" i="6" s="1"/>
  <c r="N140" i="3"/>
  <c r="M140"/>
  <c r="L140"/>
  <c r="K140"/>
  <c r="J140"/>
  <c r="I140"/>
  <c r="H140"/>
  <c r="P139"/>
  <c r="O139"/>
  <c r="B139" i="6" s="1"/>
  <c r="N139" i="3"/>
  <c r="M139"/>
  <c r="L139"/>
  <c r="K139"/>
  <c r="J139"/>
  <c r="I139"/>
  <c r="H139"/>
  <c r="P138"/>
  <c r="O138"/>
  <c r="B138" i="6" s="1"/>
  <c r="N138" i="3"/>
  <c r="M138"/>
  <c r="L138"/>
  <c r="K138"/>
  <c r="J138"/>
  <c r="I138"/>
  <c r="H138"/>
  <c r="P137"/>
  <c r="O137"/>
  <c r="B137" i="6" s="1"/>
  <c r="N137" i="3"/>
  <c r="M137"/>
  <c r="L137"/>
  <c r="K137"/>
  <c r="J137"/>
  <c r="I137"/>
  <c r="H137"/>
  <c r="P136"/>
  <c r="O136"/>
  <c r="B136" i="6" s="1"/>
  <c r="N136" i="3"/>
  <c r="M136"/>
  <c r="L136"/>
  <c r="K136"/>
  <c r="J136"/>
  <c r="I136"/>
  <c r="H136"/>
  <c r="P135"/>
  <c r="O135"/>
  <c r="B135" i="6" s="1"/>
  <c r="N135" i="3"/>
  <c r="M135"/>
  <c r="L135"/>
  <c r="K135"/>
  <c r="J135"/>
  <c r="I135"/>
  <c r="H135"/>
  <c r="P134"/>
  <c r="O134"/>
  <c r="B134" i="6" s="1"/>
  <c r="N134" i="3"/>
  <c r="M134"/>
  <c r="L134"/>
  <c r="K134"/>
  <c r="J134"/>
  <c r="I134"/>
  <c r="H134"/>
  <c r="P133"/>
  <c r="O133"/>
  <c r="B133" i="6" s="1"/>
  <c r="N133" i="3"/>
  <c r="M133"/>
  <c r="L133"/>
  <c r="K133"/>
  <c r="J133"/>
  <c r="I133"/>
  <c r="H133"/>
  <c r="P132"/>
  <c r="O132"/>
  <c r="B132" i="6" s="1"/>
  <c r="N132" i="3"/>
  <c r="M132"/>
  <c r="L132"/>
  <c r="K132"/>
  <c r="J132"/>
  <c r="I132"/>
  <c r="H132"/>
  <c r="P131"/>
  <c r="O131"/>
  <c r="B131" i="6" s="1"/>
  <c r="N131" i="3"/>
  <c r="M131"/>
  <c r="L131"/>
  <c r="K131"/>
  <c r="J131"/>
  <c r="I131"/>
  <c r="H131"/>
  <c r="P130"/>
  <c r="O130"/>
  <c r="B130" i="6" s="1"/>
  <c r="N130" i="3"/>
  <c r="M130"/>
  <c r="L130"/>
  <c r="K130"/>
  <c r="J130"/>
  <c r="I130"/>
  <c r="H130"/>
  <c r="P129"/>
  <c r="O129"/>
  <c r="B129" i="6" s="1"/>
  <c r="N129" i="3"/>
  <c r="M129"/>
  <c r="L129"/>
  <c r="K129"/>
  <c r="J129"/>
  <c r="I129"/>
  <c r="H129"/>
  <c r="P128"/>
  <c r="O128"/>
  <c r="B128" i="6" s="1"/>
  <c r="N128" i="3"/>
  <c r="M128"/>
  <c r="L128"/>
  <c r="K128"/>
  <c r="J128"/>
  <c r="I128"/>
  <c r="H128"/>
  <c r="P127"/>
  <c r="O127"/>
  <c r="B127" i="6" s="1"/>
  <c r="N127" i="3"/>
  <c r="M127"/>
  <c r="L127"/>
  <c r="K127"/>
  <c r="J127"/>
  <c r="I127"/>
  <c r="H127"/>
  <c r="P126"/>
  <c r="O126"/>
  <c r="B126" i="6" s="1"/>
  <c r="N126" i="3"/>
  <c r="M126"/>
  <c r="L126"/>
  <c r="K126"/>
  <c r="J126"/>
  <c r="I126"/>
  <c r="H126"/>
  <c r="P125"/>
  <c r="O125"/>
  <c r="B125" i="6" s="1"/>
  <c r="N125" i="3"/>
  <c r="M125"/>
  <c r="L125"/>
  <c r="K125"/>
  <c r="J125"/>
  <c r="I125"/>
  <c r="H125"/>
  <c r="P124"/>
  <c r="O124"/>
  <c r="B124" i="6" s="1"/>
  <c r="N124" i="3"/>
  <c r="M124"/>
  <c r="L124"/>
  <c r="K124"/>
  <c r="J124"/>
  <c r="I124"/>
  <c r="H124"/>
  <c r="P123"/>
  <c r="O123"/>
  <c r="B123" i="6" s="1"/>
  <c r="N123" i="3"/>
  <c r="M123"/>
  <c r="L123"/>
  <c r="K123"/>
  <c r="J123"/>
  <c r="I123"/>
  <c r="H123"/>
  <c r="P122"/>
  <c r="O122"/>
  <c r="B122" i="6" s="1"/>
  <c r="N122" i="3"/>
  <c r="M122"/>
  <c r="L122"/>
  <c r="K122"/>
  <c r="J122"/>
  <c r="I122"/>
  <c r="H122"/>
  <c r="P121"/>
  <c r="O121"/>
  <c r="B121" i="6" s="1"/>
  <c r="N121" i="3"/>
  <c r="M121"/>
  <c r="L121"/>
  <c r="K121"/>
  <c r="J121"/>
  <c r="I121"/>
  <c r="H121"/>
  <c r="P120"/>
  <c r="O120"/>
  <c r="B120" i="6" s="1"/>
  <c r="N120" i="3"/>
  <c r="M120"/>
  <c r="L120"/>
  <c r="K120"/>
  <c r="J120"/>
  <c r="I120"/>
  <c r="H120"/>
  <c r="P119"/>
  <c r="O119"/>
  <c r="B119" i="6" s="1"/>
  <c r="N119" i="3"/>
  <c r="M119"/>
  <c r="L119"/>
  <c r="K119"/>
  <c r="J119"/>
  <c r="I119"/>
  <c r="H119"/>
  <c r="P118"/>
  <c r="O118"/>
  <c r="B118" i="6" s="1"/>
  <c r="N118" i="3"/>
  <c r="M118"/>
  <c r="L118"/>
  <c r="K118"/>
  <c r="J118"/>
  <c r="I118"/>
  <c r="H118"/>
  <c r="P117"/>
  <c r="O117"/>
  <c r="B117" i="6" s="1"/>
  <c r="N117" i="3"/>
  <c r="M117"/>
  <c r="L117"/>
  <c r="K117"/>
  <c r="J117"/>
  <c r="I117"/>
  <c r="H117"/>
  <c r="P116"/>
  <c r="O116"/>
  <c r="B116" i="6" s="1"/>
  <c r="N116" i="3"/>
  <c r="M116"/>
  <c r="L116"/>
  <c r="K116"/>
  <c r="J116"/>
  <c r="I116"/>
  <c r="H116"/>
  <c r="P115"/>
  <c r="O115"/>
  <c r="B115" i="6" s="1"/>
  <c r="N115" i="3"/>
  <c r="M115"/>
  <c r="L115"/>
  <c r="K115"/>
  <c r="J115"/>
  <c r="I115"/>
  <c r="H115"/>
  <c r="P114"/>
  <c r="O114"/>
  <c r="B114" i="6" s="1"/>
  <c r="N114" i="3"/>
  <c r="M114"/>
  <c r="L114"/>
  <c r="K114"/>
  <c r="J114"/>
  <c r="I114"/>
  <c r="H114"/>
  <c r="P113"/>
  <c r="O113"/>
  <c r="B113" i="6" s="1"/>
  <c r="N113" i="3"/>
  <c r="M113"/>
  <c r="L113"/>
  <c r="K113"/>
  <c r="J113"/>
  <c r="I113"/>
  <c r="H113"/>
  <c r="P112"/>
  <c r="O112"/>
  <c r="B112" i="6" s="1"/>
  <c r="N112" i="3"/>
  <c r="M112"/>
  <c r="L112"/>
  <c r="K112"/>
  <c r="J112"/>
  <c r="I112"/>
  <c r="H112"/>
  <c r="P111"/>
  <c r="O111"/>
  <c r="B111" i="6" s="1"/>
  <c r="N111" i="3"/>
  <c r="M111"/>
  <c r="L111"/>
  <c r="K111"/>
  <c r="J111"/>
  <c r="I111"/>
  <c r="H111"/>
  <c r="P110"/>
  <c r="O110"/>
  <c r="B110" i="6" s="1"/>
  <c r="N110" i="3"/>
  <c r="M110"/>
  <c r="L110"/>
  <c r="K110"/>
  <c r="J110"/>
  <c r="I110"/>
  <c r="H110"/>
  <c r="P109"/>
  <c r="O109"/>
  <c r="B109" i="6" s="1"/>
  <c r="N109" i="3"/>
  <c r="M109"/>
  <c r="L109"/>
  <c r="K109"/>
  <c r="J109"/>
  <c r="I109"/>
  <c r="H109"/>
  <c r="P108"/>
  <c r="O108"/>
  <c r="B108" i="6" s="1"/>
  <c r="N108" i="3"/>
  <c r="M108"/>
  <c r="L108"/>
  <c r="K108"/>
  <c r="J108"/>
  <c r="I108"/>
  <c r="H108"/>
  <c r="P107"/>
  <c r="O107"/>
  <c r="B107" i="6" s="1"/>
  <c r="N107" i="3"/>
  <c r="M107"/>
  <c r="L107"/>
  <c r="K107"/>
  <c r="J107"/>
  <c r="I107"/>
  <c r="H107"/>
  <c r="P106"/>
  <c r="O106"/>
  <c r="B106" i="6" s="1"/>
  <c r="N106" i="3"/>
  <c r="M106"/>
  <c r="L106"/>
  <c r="K106"/>
  <c r="J106"/>
  <c r="I106"/>
  <c r="H106"/>
  <c r="P105"/>
  <c r="O105"/>
  <c r="B105" i="6" s="1"/>
  <c r="N105" i="3"/>
  <c r="M105"/>
  <c r="L105"/>
  <c r="K105"/>
  <c r="J105"/>
  <c r="I105"/>
  <c r="H105"/>
  <c r="P104"/>
  <c r="O104"/>
  <c r="B104" i="6" s="1"/>
  <c r="N104" i="3"/>
  <c r="M104"/>
  <c r="L104"/>
  <c r="K104"/>
  <c r="J104"/>
  <c r="I104"/>
  <c r="H104"/>
  <c r="P103"/>
  <c r="O103"/>
  <c r="B103" i="6" s="1"/>
  <c r="N103" i="3"/>
  <c r="M103"/>
  <c r="L103"/>
  <c r="K103"/>
  <c r="J103"/>
  <c r="I103"/>
  <c r="H103"/>
  <c r="P102"/>
  <c r="O102"/>
  <c r="B102" i="6" s="1"/>
  <c r="N102" i="3"/>
  <c r="M102"/>
  <c r="L102"/>
  <c r="K102"/>
  <c r="J102"/>
  <c r="I102"/>
  <c r="H102"/>
  <c r="P101"/>
  <c r="O101"/>
  <c r="B101" i="6" s="1"/>
  <c r="N101" i="3"/>
  <c r="M101"/>
  <c r="L101"/>
  <c r="K101"/>
  <c r="J101"/>
  <c r="I101"/>
  <c r="H101"/>
  <c r="P100"/>
  <c r="O100"/>
  <c r="B100" i="6" s="1"/>
  <c r="N100" i="3"/>
  <c r="M100"/>
  <c r="L100"/>
  <c r="K100"/>
  <c r="J100"/>
  <c r="I100"/>
  <c r="H100"/>
  <c r="P99"/>
  <c r="O99"/>
  <c r="B99" i="6" s="1"/>
  <c r="N99" i="3"/>
  <c r="M99"/>
  <c r="L99"/>
  <c r="K99"/>
  <c r="J99"/>
  <c r="I99"/>
  <c r="H99"/>
  <c r="P98"/>
  <c r="O98"/>
  <c r="B98" i="6" s="1"/>
  <c r="N98" i="3"/>
  <c r="M98"/>
  <c r="L98"/>
  <c r="K98"/>
  <c r="J98"/>
  <c r="I98"/>
  <c r="H98"/>
  <c r="P97"/>
  <c r="O97"/>
  <c r="B97" i="6" s="1"/>
  <c r="N97" i="3"/>
  <c r="M97"/>
  <c r="L97"/>
  <c r="K97"/>
  <c r="J97"/>
  <c r="I97"/>
  <c r="H97"/>
  <c r="P96"/>
  <c r="O96"/>
  <c r="B96" i="6" s="1"/>
  <c r="N96" i="3"/>
  <c r="M96"/>
  <c r="L96"/>
  <c r="K96"/>
  <c r="J96"/>
  <c r="I96"/>
  <c r="H96"/>
  <c r="P95"/>
  <c r="O95"/>
  <c r="B95" i="6" s="1"/>
  <c r="N95" i="3"/>
  <c r="M95"/>
  <c r="L95"/>
  <c r="K95"/>
  <c r="J95"/>
  <c r="I95"/>
  <c r="H95"/>
  <c r="P94"/>
  <c r="O94"/>
  <c r="B94" i="6" s="1"/>
  <c r="N94" i="3"/>
  <c r="M94"/>
  <c r="L94"/>
  <c r="K94"/>
  <c r="J94"/>
  <c r="I94"/>
  <c r="H94"/>
  <c r="P93"/>
  <c r="O93"/>
  <c r="B93" i="6" s="1"/>
  <c r="N93" i="3"/>
  <c r="M93"/>
  <c r="L93"/>
  <c r="K93"/>
  <c r="J93"/>
  <c r="I93"/>
  <c r="H93"/>
  <c r="P92"/>
  <c r="O92"/>
  <c r="B92" i="6" s="1"/>
  <c r="N92" i="3"/>
  <c r="M92"/>
  <c r="L92"/>
  <c r="K92"/>
  <c r="J92"/>
  <c r="I92"/>
  <c r="H92"/>
  <c r="P91"/>
  <c r="O91"/>
  <c r="B91" i="6" s="1"/>
  <c r="N91" i="3"/>
  <c r="M91"/>
  <c r="L91"/>
  <c r="K91"/>
  <c r="J91"/>
  <c r="I91"/>
  <c r="H91"/>
  <c r="P90"/>
  <c r="O90"/>
  <c r="B90" i="6" s="1"/>
  <c r="N90" i="3"/>
  <c r="M90"/>
  <c r="L90"/>
  <c r="K90"/>
  <c r="J90"/>
  <c r="I90"/>
  <c r="H90"/>
  <c r="P89"/>
  <c r="O89"/>
  <c r="B89" i="6" s="1"/>
  <c r="N89" i="3"/>
  <c r="M89"/>
  <c r="L89"/>
  <c r="K89"/>
  <c r="J89"/>
  <c r="I89"/>
  <c r="H89"/>
  <c r="P88"/>
  <c r="O88"/>
  <c r="B88" i="6" s="1"/>
  <c r="N88" i="3"/>
  <c r="M88"/>
  <c r="L88"/>
  <c r="K88"/>
  <c r="J88"/>
  <c r="I88"/>
  <c r="H88"/>
  <c r="P87"/>
  <c r="O87"/>
  <c r="B87" i="6" s="1"/>
  <c r="N87" i="3"/>
  <c r="M87"/>
  <c r="L87"/>
  <c r="K87"/>
  <c r="J87"/>
  <c r="I87"/>
  <c r="H87"/>
  <c r="P86"/>
  <c r="O86"/>
  <c r="B86" i="6" s="1"/>
  <c r="N86" i="3"/>
  <c r="M86"/>
  <c r="L86"/>
  <c r="K86"/>
  <c r="J86"/>
  <c r="I86"/>
  <c r="H86"/>
  <c r="P85"/>
  <c r="O85"/>
  <c r="B85" i="6" s="1"/>
  <c r="N85" i="3"/>
  <c r="M85"/>
  <c r="L85"/>
  <c r="K85"/>
  <c r="J85"/>
  <c r="I85"/>
  <c r="H85"/>
  <c r="P84"/>
  <c r="O84"/>
  <c r="B84" i="6" s="1"/>
  <c r="N84" i="3"/>
  <c r="M84"/>
  <c r="L84"/>
  <c r="K84"/>
  <c r="J84"/>
  <c r="I84"/>
  <c r="H84"/>
  <c r="P83"/>
  <c r="O83"/>
  <c r="B83" i="6" s="1"/>
  <c r="N83" i="3"/>
  <c r="M83"/>
  <c r="L83"/>
  <c r="K83"/>
  <c r="J83"/>
  <c r="I83"/>
  <c r="H83"/>
  <c r="P82"/>
  <c r="O82"/>
  <c r="B82" i="6" s="1"/>
  <c r="N82" i="3"/>
  <c r="M82"/>
  <c r="L82"/>
  <c r="K82"/>
  <c r="J82"/>
  <c r="I82"/>
  <c r="H82"/>
  <c r="P81"/>
  <c r="O81"/>
  <c r="B81" i="6" s="1"/>
  <c r="N81" i="3"/>
  <c r="M81"/>
  <c r="L81"/>
  <c r="K81"/>
  <c r="J81"/>
  <c r="I81"/>
  <c r="H81"/>
  <c r="P80"/>
  <c r="O80"/>
  <c r="B80" i="6" s="1"/>
  <c r="N80" i="3"/>
  <c r="M80"/>
  <c r="L80"/>
  <c r="K80"/>
  <c r="J80"/>
  <c r="I80"/>
  <c r="H80"/>
  <c r="P79"/>
  <c r="O79"/>
  <c r="B79" i="6" s="1"/>
  <c r="N79" i="3"/>
  <c r="M79"/>
  <c r="L79"/>
  <c r="K79"/>
  <c r="J79"/>
  <c r="I79"/>
  <c r="H79"/>
  <c r="P78"/>
  <c r="O78"/>
  <c r="B78" i="6" s="1"/>
  <c r="N78" i="3"/>
  <c r="M78"/>
  <c r="L78"/>
  <c r="K78"/>
  <c r="J78"/>
  <c r="I78"/>
  <c r="H78"/>
  <c r="P77"/>
  <c r="O77"/>
  <c r="B77" i="6" s="1"/>
  <c r="N77" i="3"/>
  <c r="M77"/>
  <c r="L77"/>
  <c r="K77"/>
  <c r="J77"/>
  <c r="I77"/>
  <c r="H77"/>
  <c r="P76"/>
  <c r="O76"/>
  <c r="B76" i="6" s="1"/>
  <c r="N76" i="3"/>
  <c r="M76"/>
  <c r="L76"/>
  <c r="K76"/>
  <c r="J76"/>
  <c r="I76"/>
  <c r="H76"/>
  <c r="P75"/>
  <c r="O75"/>
  <c r="B75" i="6" s="1"/>
  <c r="N75" i="3"/>
  <c r="M75"/>
  <c r="L75"/>
  <c r="K75"/>
  <c r="J75"/>
  <c r="I75"/>
  <c r="H75"/>
  <c r="P74"/>
  <c r="O74"/>
  <c r="B74" i="6" s="1"/>
  <c r="N74" i="3"/>
  <c r="M74"/>
  <c r="L74"/>
  <c r="K74"/>
  <c r="J74"/>
  <c r="I74"/>
  <c r="H74"/>
  <c r="P73"/>
  <c r="O73"/>
  <c r="B73" i="6" s="1"/>
  <c r="N73" i="3"/>
  <c r="M73"/>
  <c r="L73"/>
  <c r="K73"/>
  <c r="J73"/>
  <c r="I73"/>
  <c r="H73"/>
  <c r="P72"/>
  <c r="O72"/>
  <c r="B72" i="6" s="1"/>
  <c r="N72" i="3"/>
  <c r="M72"/>
  <c r="L72"/>
  <c r="K72"/>
  <c r="J72"/>
  <c r="I72"/>
  <c r="H72"/>
  <c r="P71"/>
  <c r="O71"/>
  <c r="B71" i="6" s="1"/>
  <c r="N71" i="3"/>
  <c r="M71"/>
  <c r="L71"/>
  <c r="K71"/>
  <c r="J71"/>
  <c r="I71"/>
  <c r="H71"/>
  <c r="P70"/>
  <c r="O70"/>
  <c r="B70" i="6" s="1"/>
  <c r="N70" i="3"/>
  <c r="M70"/>
  <c r="L70"/>
  <c r="K70"/>
  <c r="J70"/>
  <c r="I70"/>
  <c r="H70"/>
  <c r="P69"/>
  <c r="O69"/>
  <c r="B69" i="6" s="1"/>
  <c r="N69" i="3"/>
  <c r="M69"/>
  <c r="L69"/>
  <c r="K69"/>
  <c r="J69"/>
  <c r="I69"/>
  <c r="H69"/>
  <c r="P68"/>
  <c r="O68"/>
  <c r="B68" i="6" s="1"/>
  <c r="N68" i="3"/>
  <c r="M68"/>
  <c r="L68"/>
  <c r="K68"/>
  <c r="J68"/>
  <c r="I68"/>
  <c r="H68"/>
  <c r="P67"/>
  <c r="O67"/>
  <c r="B67" i="6" s="1"/>
  <c r="N67" i="3"/>
  <c r="M67"/>
  <c r="L67"/>
  <c r="K67"/>
  <c r="J67"/>
  <c r="I67"/>
  <c r="H67"/>
  <c r="P66"/>
  <c r="O66"/>
  <c r="B66" i="6" s="1"/>
  <c r="N66" i="3"/>
  <c r="M66"/>
  <c r="L66"/>
  <c r="K66"/>
  <c r="J66"/>
  <c r="I66"/>
  <c r="H66"/>
  <c r="P65"/>
  <c r="O65"/>
  <c r="B65" i="6" s="1"/>
  <c r="N65" i="3"/>
  <c r="M65"/>
  <c r="L65"/>
  <c r="K65"/>
  <c r="J65"/>
  <c r="I65"/>
  <c r="H65"/>
  <c r="P64"/>
  <c r="O64"/>
  <c r="B64" i="6" s="1"/>
  <c r="N64" i="3"/>
  <c r="M64"/>
  <c r="L64"/>
  <c r="K64"/>
  <c r="J64"/>
  <c r="I64"/>
  <c r="H64"/>
  <c r="P63"/>
  <c r="O63"/>
  <c r="B63" i="6" s="1"/>
  <c r="N63" i="3"/>
  <c r="M63"/>
  <c r="L63"/>
  <c r="K63"/>
  <c r="J63"/>
  <c r="I63"/>
  <c r="H63"/>
  <c r="P62"/>
  <c r="O62"/>
  <c r="B62" i="6" s="1"/>
  <c r="N62" i="3"/>
  <c r="M62"/>
  <c r="L62"/>
  <c r="K62"/>
  <c r="J62"/>
  <c r="I62"/>
  <c r="H62"/>
  <c r="P61"/>
  <c r="O61"/>
  <c r="B61" i="6" s="1"/>
  <c r="N61" i="3"/>
  <c r="M61"/>
  <c r="L61"/>
  <c r="K61"/>
  <c r="J61"/>
  <c r="I61"/>
  <c r="H61"/>
  <c r="P60"/>
  <c r="O60"/>
  <c r="B60" i="6" s="1"/>
  <c r="N60" i="3"/>
  <c r="M60"/>
  <c r="L60"/>
  <c r="K60"/>
  <c r="J60"/>
  <c r="I60"/>
  <c r="H60"/>
  <c r="P59"/>
  <c r="O59"/>
  <c r="B59" i="6" s="1"/>
  <c r="N59" i="3"/>
  <c r="M59"/>
  <c r="L59"/>
  <c r="K59"/>
  <c r="J59"/>
  <c r="I59"/>
  <c r="H59"/>
  <c r="P58"/>
  <c r="O58"/>
  <c r="B58" i="6" s="1"/>
  <c r="N58" i="3"/>
  <c r="M58"/>
  <c r="L58"/>
  <c r="K58"/>
  <c r="J58"/>
  <c r="I58"/>
  <c r="H58"/>
  <c r="P57"/>
  <c r="O57"/>
  <c r="B57" i="6" s="1"/>
  <c r="N57" i="3"/>
  <c r="M57"/>
  <c r="L57"/>
  <c r="K57"/>
  <c r="J57"/>
  <c r="I57"/>
  <c r="H57"/>
  <c r="P56"/>
  <c r="O56"/>
  <c r="B56" i="6" s="1"/>
  <c r="N56" i="3"/>
  <c r="M56"/>
  <c r="L56"/>
  <c r="K56"/>
  <c r="J56"/>
  <c r="I56"/>
  <c r="H56"/>
  <c r="P55"/>
  <c r="O55"/>
  <c r="B55" i="6" s="1"/>
  <c r="N55" i="3"/>
  <c r="M55"/>
  <c r="L55"/>
  <c r="K55"/>
  <c r="J55"/>
  <c r="I55"/>
  <c r="H55"/>
  <c r="P54"/>
  <c r="O54"/>
  <c r="B54" i="6" s="1"/>
  <c r="N54" i="3"/>
  <c r="M54"/>
  <c r="L54"/>
  <c r="K54"/>
  <c r="J54"/>
  <c r="I54"/>
  <c r="H54"/>
  <c r="P53"/>
  <c r="O53"/>
  <c r="B53" i="6" s="1"/>
  <c r="N53" i="3"/>
  <c r="M53"/>
  <c r="L53"/>
  <c r="K53"/>
  <c r="J53"/>
  <c r="I53"/>
  <c r="H53"/>
  <c r="P52"/>
  <c r="O52"/>
  <c r="B52" i="6" s="1"/>
  <c r="N52" i="3"/>
  <c r="M52"/>
  <c r="L52"/>
  <c r="K52"/>
  <c r="J52"/>
  <c r="I52"/>
  <c r="H52"/>
  <c r="P51"/>
  <c r="O51"/>
  <c r="B51" i="6" s="1"/>
  <c r="N51" i="3"/>
  <c r="M51"/>
  <c r="L51"/>
  <c r="K51"/>
  <c r="J51"/>
  <c r="I51"/>
  <c r="H51"/>
  <c r="P50"/>
  <c r="O50"/>
  <c r="B50" i="6" s="1"/>
  <c r="N50" i="3"/>
  <c r="M50"/>
  <c r="L50"/>
  <c r="K50"/>
  <c r="J50"/>
  <c r="I50"/>
  <c r="H50"/>
  <c r="P49"/>
  <c r="O49"/>
  <c r="B49" i="6" s="1"/>
  <c r="N49" i="3"/>
  <c r="M49"/>
  <c r="L49"/>
  <c r="K49"/>
  <c r="J49"/>
  <c r="I49"/>
  <c r="H49"/>
  <c r="P48"/>
  <c r="O48"/>
  <c r="B48" i="6" s="1"/>
  <c r="N48" i="3"/>
  <c r="M48"/>
  <c r="L48"/>
  <c r="K48"/>
  <c r="J48"/>
  <c r="I48"/>
  <c r="H48"/>
  <c r="P47"/>
  <c r="O47"/>
  <c r="B47" i="6" s="1"/>
  <c r="N47" i="3"/>
  <c r="M47"/>
  <c r="L47"/>
  <c r="K47"/>
  <c r="J47"/>
  <c r="I47"/>
  <c r="H47"/>
  <c r="P46"/>
  <c r="O46"/>
  <c r="B46" i="6" s="1"/>
  <c r="N46" i="3"/>
  <c r="M46"/>
  <c r="L46"/>
  <c r="K46"/>
  <c r="J46"/>
  <c r="I46"/>
  <c r="H46"/>
  <c r="P45"/>
  <c r="O45"/>
  <c r="B45" i="6" s="1"/>
  <c r="N45" i="3"/>
  <c r="M45"/>
  <c r="L45"/>
  <c r="K45"/>
  <c r="J45"/>
  <c r="I45"/>
  <c r="H45"/>
  <c r="P44"/>
  <c r="O44"/>
  <c r="B44" i="6" s="1"/>
  <c r="N44" i="3"/>
  <c r="M44"/>
  <c r="L44"/>
  <c r="K44"/>
  <c r="J44"/>
  <c r="I44"/>
  <c r="H44"/>
  <c r="P43"/>
  <c r="O43"/>
  <c r="B43" i="6" s="1"/>
  <c r="N43" i="3"/>
  <c r="M43"/>
  <c r="L43"/>
  <c r="K43"/>
  <c r="J43"/>
  <c r="I43"/>
  <c r="H43"/>
  <c r="P42"/>
  <c r="O42"/>
  <c r="B42" i="6" s="1"/>
  <c r="N42" i="3"/>
  <c r="M42"/>
  <c r="L42"/>
  <c r="K42"/>
  <c r="J42"/>
  <c r="I42"/>
  <c r="H42"/>
  <c r="P41"/>
  <c r="O41"/>
  <c r="B41" i="6" s="1"/>
  <c r="N41" i="3"/>
  <c r="M41"/>
  <c r="L41"/>
  <c r="K41"/>
  <c r="J41"/>
  <c r="I41"/>
  <c r="H41"/>
  <c r="P40"/>
  <c r="O40"/>
  <c r="B40" i="6" s="1"/>
  <c r="N40" i="3"/>
  <c r="M40"/>
  <c r="L40"/>
  <c r="K40"/>
  <c r="J40"/>
  <c r="I40"/>
  <c r="H40"/>
  <c r="P39"/>
  <c r="O39"/>
  <c r="B39" i="6" s="1"/>
  <c r="N39" i="3"/>
  <c r="M39"/>
  <c r="L39"/>
  <c r="K39"/>
  <c r="J39"/>
  <c r="I39"/>
  <c r="H39"/>
  <c r="P38"/>
  <c r="O38"/>
  <c r="B38" i="6" s="1"/>
  <c r="N38" i="3"/>
  <c r="M38"/>
  <c r="L38"/>
  <c r="K38"/>
  <c r="J38"/>
  <c r="I38"/>
  <c r="H38"/>
  <c r="P37"/>
  <c r="O37"/>
  <c r="B37" i="6" s="1"/>
  <c r="N37" i="3"/>
  <c r="M37"/>
  <c r="L37"/>
  <c r="K37"/>
  <c r="J37"/>
  <c r="I37"/>
  <c r="H37"/>
  <c r="P36"/>
  <c r="O36"/>
  <c r="B36" i="6" s="1"/>
  <c r="N36" i="3"/>
  <c r="M36"/>
  <c r="L36"/>
  <c r="K36"/>
  <c r="J36"/>
  <c r="I36"/>
  <c r="H36"/>
  <c r="P35"/>
  <c r="O35"/>
  <c r="B35" i="6" s="1"/>
  <c r="N35" i="3"/>
  <c r="M35"/>
  <c r="L35"/>
  <c r="K35"/>
  <c r="J35"/>
  <c r="I35"/>
  <c r="H35"/>
  <c r="P34"/>
  <c r="O34"/>
  <c r="B34" i="6" s="1"/>
  <c r="N34" i="3"/>
  <c r="M34"/>
  <c r="L34"/>
  <c r="K34"/>
  <c r="J34"/>
  <c r="I34"/>
  <c r="H34"/>
  <c r="P33"/>
  <c r="O33"/>
  <c r="B33" i="6" s="1"/>
  <c r="N33" i="3"/>
  <c r="M33"/>
  <c r="L33"/>
  <c r="K33"/>
  <c r="J33"/>
  <c r="I33"/>
  <c r="H33"/>
  <c r="P32"/>
  <c r="O32"/>
  <c r="B32" i="6" s="1"/>
  <c r="N32" i="3"/>
  <c r="M32"/>
  <c r="L32"/>
  <c r="K32"/>
  <c r="J32"/>
  <c r="I32"/>
  <c r="H32"/>
  <c r="P31"/>
  <c r="O31"/>
  <c r="B31" i="6" s="1"/>
  <c r="N31" i="3"/>
  <c r="M31"/>
  <c r="L31"/>
  <c r="K31"/>
  <c r="J31"/>
  <c r="I31"/>
  <c r="H31"/>
  <c r="P30"/>
  <c r="O30"/>
  <c r="B30" i="6" s="1"/>
  <c r="N30" i="3"/>
  <c r="M30"/>
  <c r="L30"/>
  <c r="K30"/>
  <c r="J30"/>
  <c r="I30"/>
  <c r="H30"/>
  <c r="P29"/>
  <c r="O29"/>
  <c r="B29" i="6" s="1"/>
  <c r="N29" i="3"/>
  <c r="M29"/>
  <c r="L29"/>
  <c r="K29"/>
  <c r="J29"/>
  <c r="I29"/>
  <c r="H29"/>
  <c r="P28"/>
  <c r="O28"/>
  <c r="B28" i="6" s="1"/>
  <c r="N28" i="3"/>
  <c r="M28"/>
  <c r="L28"/>
  <c r="K28"/>
  <c r="J28"/>
  <c r="I28"/>
  <c r="H28"/>
  <c r="P27"/>
  <c r="O27"/>
  <c r="B27" i="6" s="1"/>
  <c r="N27" i="3"/>
  <c r="M27"/>
  <c r="L27"/>
  <c r="K27"/>
  <c r="J27"/>
  <c r="I27"/>
  <c r="H27"/>
  <c r="P26"/>
  <c r="O26"/>
  <c r="B26" i="6" s="1"/>
  <c r="N26" i="3"/>
  <c r="M26"/>
  <c r="L26"/>
  <c r="K26"/>
  <c r="J26"/>
  <c r="I26"/>
  <c r="H26"/>
  <c r="P25"/>
  <c r="O25"/>
  <c r="B25" i="6" s="1"/>
  <c r="N25" i="3"/>
  <c r="M25"/>
  <c r="L25"/>
  <c r="K25"/>
  <c r="J25"/>
  <c r="I25"/>
  <c r="H25"/>
  <c r="P24"/>
  <c r="O24"/>
  <c r="B24" i="6" s="1"/>
  <c r="N24" i="3"/>
  <c r="M24"/>
  <c r="L24"/>
  <c r="K24"/>
  <c r="J24"/>
  <c r="I24"/>
  <c r="H24"/>
  <c r="P23"/>
  <c r="O23"/>
  <c r="B23" i="6" s="1"/>
  <c r="N23" i="3"/>
  <c r="M23"/>
  <c r="L23"/>
  <c r="K23"/>
  <c r="J23"/>
  <c r="I23"/>
  <c r="H23"/>
  <c r="P22"/>
  <c r="O22"/>
  <c r="B22" i="6" s="1"/>
  <c r="N22" i="3"/>
  <c r="M22"/>
  <c r="L22"/>
  <c r="K22"/>
  <c r="J22"/>
  <c r="I22"/>
  <c r="H22"/>
  <c r="P21"/>
  <c r="O21"/>
  <c r="B21" i="6" s="1"/>
  <c r="N21" i="3"/>
  <c r="M21"/>
  <c r="L21"/>
  <c r="K21"/>
  <c r="J21"/>
  <c r="I21"/>
  <c r="H21"/>
  <c r="P20"/>
  <c r="O20"/>
  <c r="B20" i="6" s="1"/>
  <c r="N20" i="3"/>
  <c r="M20"/>
  <c r="L20"/>
  <c r="K20"/>
  <c r="J20"/>
  <c r="I20"/>
  <c r="H20"/>
  <c r="P19"/>
  <c r="O19"/>
  <c r="B19" i="6" s="1"/>
  <c r="N19" i="3"/>
  <c r="M19"/>
  <c r="L19"/>
  <c r="K19"/>
  <c r="J19"/>
  <c r="I19"/>
  <c r="H19"/>
  <c r="P18"/>
  <c r="O18"/>
  <c r="B18" i="6" s="1"/>
  <c r="N18" i="3"/>
  <c r="M18"/>
  <c r="L18"/>
  <c r="K18"/>
  <c r="J18"/>
  <c r="I18"/>
  <c r="H18"/>
  <c r="P17"/>
  <c r="O17"/>
  <c r="B17" i="6" s="1"/>
  <c r="N17" i="3"/>
  <c r="M17"/>
  <c r="L17"/>
  <c r="K17"/>
  <c r="J17"/>
  <c r="I17"/>
  <c r="H17"/>
  <c r="P16"/>
  <c r="O16"/>
  <c r="B16" i="6" s="1"/>
  <c r="N16" i="3"/>
  <c r="M16"/>
  <c r="L16"/>
  <c r="K16"/>
  <c r="J16"/>
  <c r="I16"/>
  <c r="H16"/>
  <c r="P15"/>
  <c r="O15"/>
  <c r="B15" i="6" s="1"/>
  <c r="N15" i="3"/>
  <c r="M15"/>
  <c r="L15"/>
  <c r="K15"/>
  <c r="J15"/>
  <c r="I15"/>
  <c r="H15"/>
  <c r="P14"/>
  <c r="O14"/>
  <c r="B14" i="6" s="1"/>
  <c r="N14" i="3"/>
  <c r="M14"/>
  <c r="L14"/>
  <c r="K14"/>
  <c r="J14"/>
  <c r="I14"/>
  <c r="H14"/>
  <c r="P13"/>
  <c r="O13"/>
  <c r="B13" i="6" s="1"/>
  <c r="N13" i="3"/>
  <c r="M13"/>
  <c r="L13"/>
  <c r="K13"/>
  <c r="J13"/>
  <c r="I13"/>
  <c r="H13"/>
  <c r="P12"/>
  <c r="O12"/>
  <c r="B12" i="6" s="1"/>
  <c r="N12" i="3"/>
  <c r="M12"/>
  <c r="L12"/>
  <c r="K12"/>
  <c r="J12"/>
  <c r="I12"/>
  <c r="H12"/>
  <c r="P11"/>
  <c r="O11"/>
  <c r="B11" i="6" s="1"/>
  <c r="N11" i="3"/>
  <c r="M11"/>
  <c r="L11"/>
  <c r="K11"/>
  <c r="J11"/>
  <c r="I11"/>
  <c r="H11"/>
  <c r="P10"/>
  <c r="O10"/>
  <c r="B10" i="6" s="1"/>
  <c r="N10" i="3"/>
  <c r="M10"/>
  <c r="L10"/>
  <c r="K10"/>
  <c r="J10"/>
  <c r="I10"/>
  <c r="H10"/>
  <c r="P9"/>
  <c r="O9"/>
  <c r="B9" i="6" s="1"/>
  <c r="N9" i="3"/>
  <c r="M9"/>
  <c r="L9"/>
  <c r="K9"/>
  <c r="J9"/>
  <c r="I9"/>
  <c r="H9"/>
  <c r="N8"/>
  <c r="M8"/>
  <c r="L8"/>
  <c r="K8"/>
  <c r="J8"/>
  <c r="I8"/>
  <c r="H8"/>
  <c r="O8" s="1"/>
  <c r="N7"/>
  <c r="M7"/>
  <c r="L7"/>
  <c r="K7"/>
  <c r="J7"/>
  <c r="I7"/>
  <c r="H7"/>
  <c r="O7" s="1"/>
  <c r="O6"/>
  <c r="B6" i="6" s="1"/>
  <c r="N6" i="3"/>
  <c r="M6"/>
  <c r="L6"/>
  <c r="K6"/>
  <c r="J6"/>
  <c r="I6"/>
  <c r="H6"/>
  <c r="N5"/>
  <c r="M5"/>
  <c r="L5"/>
  <c r="K5"/>
  <c r="J5"/>
  <c r="I5"/>
  <c r="H5"/>
  <c r="O5" s="1"/>
  <c r="C15" i="2"/>
  <c r="AP7" i="4" l="1"/>
  <c r="BE8"/>
  <c r="BE11"/>
  <c r="BE7"/>
  <c r="AP5"/>
  <c r="AX8"/>
  <c r="AP9"/>
  <c r="AX9"/>
  <c r="BE5"/>
  <c r="AT7"/>
  <c r="BE9"/>
  <c r="AT11"/>
  <c r="AT5"/>
  <c r="AT9"/>
  <c r="B5" i="6"/>
  <c r="P5" i="3"/>
  <c r="B7" i="6"/>
  <c r="P7" i="3"/>
  <c r="B8" i="6"/>
  <c r="P8" i="3"/>
  <c r="P6"/>
  <c r="AS46" i="4"/>
  <c r="AO46"/>
  <c r="AQ46"/>
  <c r="AS48"/>
  <c r="AO48"/>
  <c r="AQ48"/>
  <c r="AS50"/>
  <c r="AO50"/>
  <c r="AQ50"/>
  <c r="AS52"/>
  <c r="AO52"/>
  <c r="AT52"/>
  <c r="AV52" s="1"/>
  <c r="AP52"/>
  <c r="AQ52"/>
  <c r="AS54"/>
  <c r="AO54"/>
  <c r="AT54"/>
  <c r="AV54" s="1"/>
  <c r="AP54"/>
  <c r="AQ54"/>
  <c r="AS56"/>
  <c r="AO56"/>
  <c r="AT56"/>
  <c r="AV56" s="1"/>
  <c r="AP56"/>
  <c r="AQ56"/>
  <c r="AO5"/>
  <c r="AW5" s="1"/>
  <c r="AS5"/>
  <c r="AQ6"/>
  <c r="AO7"/>
  <c r="AW7" s="1"/>
  <c r="AS7"/>
  <c r="AQ8"/>
  <c r="AO9"/>
  <c r="AW9" s="1"/>
  <c r="BA9" s="1"/>
  <c r="BC9" s="1"/>
  <c r="AS9"/>
  <c r="AQ10"/>
  <c r="AO11"/>
  <c r="AW11" s="1"/>
  <c r="AS11"/>
  <c r="AQ12"/>
  <c r="AO13"/>
  <c r="AS13"/>
  <c r="AQ14"/>
  <c r="AO15"/>
  <c r="AS15"/>
  <c r="AQ16"/>
  <c r="AO17"/>
  <c r="AS17"/>
  <c r="AQ18"/>
  <c r="AO19"/>
  <c r="AS19"/>
  <c r="AQ20"/>
  <c r="AO21"/>
  <c r="AS21"/>
  <c r="AQ22"/>
  <c r="AO23"/>
  <c r="AS23"/>
  <c r="AQ24"/>
  <c r="AO25"/>
  <c r="AS25"/>
  <c r="AQ26"/>
  <c r="AO27"/>
  <c r="AS27"/>
  <c r="AQ28"/>
  <c r="AO29"/>
  <c r="AS29"/>
  <c r="AQ30"/>
  <c r="AO31"/>
  <c r="AS31"/>
  <c r="AQ32"/>
  <c r="AR45"/>
  <c r="AR47"/>
  <c r="AR49"/>
  <c r="AR51"/>
  <c r="AR5"/>
  <c r="AP6"/>
  <c r="AT6"/>
  <c r="AR7"/>
  <c r="AP8"/>
  <c r="AT8"/>
  <c r="AV8" s="1"/>
  <c r="AR9"/>
  <c r="AP10"/>
  <c r="AT10"/>
  <c r="AR11"/>
  <c r="AP12"/>
  <c r="AT12"/>
  <c r="AV12" s="1"/>
  <c r="AR13"/>
  <c r="AP14"/>
  <c r="AT14"/>
  <c r="AV14" s="1"/>
  <c r="AR15"/>
  <c r="AP16"/>
  <c r="AT16"/>
  <c r="AV16" s="1"/>
  <c r="AR17"/>
  <c r="AP18"/>
  <c r="AT18"/>
  <c r="AV18" s="1"/>
  <c r="AR19"/>
  <c r="AP20"/>
  <c r="AT20"/>
  <c r="AV20" s="1"/>
  <c r="AR21"/>
  <c r="AP22"/>
  <c r="AT22"/>
  <c r="AV22" s="1"/>
  <c r="AR23"/>
  <c r="AP24"/>
  <c r="AT24"/>
  <c r="AV24" s="1"/>
  <c r="AR25"/>
  <c r="AP26"/>
  <c r="AT26"/>
  <c r="AV26" s="1"/>
  <c r="AR27"/>
  <c r="AP28"/>
  <c r="AT28"/>
  <c r="AV28" s="1"/>
  <c r="AR29"/>
  <c r="AP30"/>
  <c r="AT30"/>
  <c r="AV30" s="1"/>
  <c r="AR31"/>
  <c r="AP32"/>
  <c r="AT32"/>
  <c r="AV32" s="1"/>
  <c r="AP34"/>
  <c r="AT34"/>
  <c r="AV34" s="1"/>
  <c r="AR35"/>
  <c r="AP36"/>
  <c r="AT36"/>
  <c r="AV36" s="1"/>
  <c r="AR37"/>
  <c r="AP38"/>
  <c r="AT38"/>
  <c r="AV38" s="1"/>
  <c r="AR39"/>
  <c r="AP40"/>
  <c r="AT40"/>
  <c r="AV40" s="1"/>
  <c r="AR41"/>
  <c r="AP42"/>
  <c r="AT42"/>
  <c r="AV42" s="1"/>
  <c r="AR43"/>
  <c r="AT44"/>
  <c r="AV44" s="1"/>
  <c r="AT46"/>
  <c r="AV46" s="1"/>
  <c r="AT48"/>
  <c r="AV48" s="1"/>
  <c r="AT50"/>
  <c r="AV50" s="1"/>
  <c r="AQ45"/>
  <c r="AS45"/>
  <c r="AO45"/>
  <c r="AQ47"/>
  <c r="AS47"/>
  <c r="AO47"/>
  <c r="AQ49"/>
  <c r="AS49"/>
  <c r="AO49"/>
  <c r="AQ51"/>
  <c r="AS51"/>
  <c r="AO51"/>
  <c r="AO6"/>
  <c r="AW6" s="1"/>
  <c r="AS6"/>
  <c r="AO8"/>
  <c r="AW8" s="1"/>
  <c r="BA8" s="1"/>
  <c r="AS8"/>
  <c r="AO10"/>
  <c r="AW10" s="1"/>
  <c r="AS10"/>
  <c r="AO12"/>
  <c r="AS12"/>
  <c r="AO14"/>
  <c r="AS14"/>
  <c r="AO16"/>
  <c r="AS16"/>
  <c r="AO18"/>
  <c r="AS18"/>
  <c r="AO20"/>
  <c r="AS20"/>
  <c r="AO22"/>
  <c r="AS22"/>
  <c r="AO24"/>
  <c r="AS24"/>
  <c r="AQ25"/>
  <c r="AO26"/>
  <c r="AS26"/>
  <c r="AQ27"/>
  <c r="AO28"/>
  <c r="AS28"/>
  <c r="AQ29"/>
  <c r="AO30"/>
  <c r="AS30"/>
  <c r="AQ31"/>
  <c r="AO32"/>
  <c r="AS32"/>
  <c r="AP27"/>
  <c r="AP29"/>
  <c r="AP31"/>
  <c r="AP35"/>
  <c r="AP37"/>
  <c r="AP39"/>
  <c r="AP41"/>
  <c r="AP43"/>
  <c r="AT45"/>
  <c r="AV45" s="1"/>
  <c r="AP46"/>
  <c r="AT47"/>
  <c r="AV47" s="1"/>
  <c r="AP48"/>
  <c r="AT49"/>
  <c r="AV49" s="1"/>
  <c r="AP50"/>
  <c r="AT51"/>
  <c r="AV51" s="1"/>
  <c r="AR52"/>
  <c r="AR54"/>
  <c r="AR56"/>
  <c r="AO53"/>
  <c r="AS53"/>
  <c r="AO55"/>
  <c r="AS55"/>
  <c r="AO57"/>
  <c r="AS57"/>
  <c r="AQ58"/>
  <c r="AO59"/>
  <c r="AS59"/>
  <c r="AQ60"/>
  <c r="AO61"/>
  <c r="AS61"/>
  <c r="AQ62"/>
  <c r="AO63"/>
  <c r="AS63"/>
  <c r="AQ64"/>
  <c r="AO65"/>
  <c r="AS65"/>
  <c r="AQ66"/>
  <c r="AO67"/>
  <c r="AS67"/>
  <c r="AQ68"/>
  <c r="AO69"/>
  <c r="AS69"/>
  <c r="AQ70"/>
  <c r="AO71"/>
  <c r="AS71"/>
  <c r="AQ72"/>
  <c r="AO73"/>
  <c r="AS73"/>
  <c r="AQ74"/>
  <c r="AO75"/>
  <c r="AS75"/>
  <c r="AQ76"/>
  <c r="AO77"/>
  <c r="AS77"/>
  <c r="AQ78"/>
  <c r="AO79"/>
  <c r="AS79"/>
  <c r="AQ80"/>
  <c r="AO81"/>
  <c r="AS81"/>
  <c r="AQ82"/>
  <c r="AO83"/>
  <c r="AS83"/>
  <c r="AQ84"/>
  <c r="AO85"/>
  <c r="AS85"/>
  <c r="AQ86"/>
  <c r="AO87"/>
  <c r="AS87"/>
  <c r="AQ88"/>
  <c r="AO89"/>
  <c r="AS89"/>
  <c r="AQ90"/>
  <c r="AO91"/>
  <c r="AS91"/>
  <c r="AQ92"/>
  <c r="AO93"/>
  <c r="AS93"/>
  <c r="AQ94"/>
  <c r="AO95"/>
  <c r="AS95"/>
  <c r="AQ96"/>
  <c r="AO97"/>
  <c r="AS97"/>
  <c r="AQ98"/>
  <c r="AO99"/>
  <c r="AS99"/>
  <c r="AQ100"/>
  <c r="AO101"/>
  <c r="AS101"/>
  <c r="AQ102"/>
  <c r="AO103"/>
  <c r="AS103"/>
  <c r="AQ104"/>
  <c r="AO105"/>
  <c r="AS105"/>
  <c r="AQ106"/>
  <c r="AO107"/>
  <c r="AS107"/>
  <c r="AQ108"/>
  <c r="AO109"/>
  <c r="AS109"/>
  <c r="AQ110"/>
  <c r="AO111"/>
  <c r="AS111"/>
  <c r="AQ112"/>
  <c r="AO113"/>
  <c r="AS113"/>
  <c r="AQ114"/>
  <c r="AO115"/>
  <c r="AS115"/>
  <c r="AQ116"/>
  <c r="AO117"/>
  <c r="AS117"/>
  <c r="AQ118"/>
  <c r="AO119"/>
  <c r="AS119"/>
  <c r="AQ120"/>
  <c r="AO121"/>
  <c r="AS121"/>
  <c r="AQ122"/>
  <c r="AO123"/>
  <c r="AS123"/>
  <c r="AQ124"/>
  <c r="AO125"/>
  <c r="AS125"/>
  <c r="AQ126"/>
  <c r="AO127"/>
  <c r="AS127"/>
  <c r="AQ128"/>
  <c r="AO129"/>
  <c r="AS129"/>
  <c r="AQ130"/>
  <c r="AO131"/>
  <c r="AS131"/>
  <c r="AQ132"/>
  <c r="AO133"/>
  <c r="AS133"/>
  <c r="AQ134"/>
  <c r="AO135"/>
  <c r="AS135"/>
  <c r="AQ136"/>
  <c r="AO137"/>
  <c r="AS137"/>
  <c r="AQ138"/>
  <c r="AO139"/>
  <c r="AS139"/>
  <c r="AQ140"/>
  <c r="AO141"/>
  <c r="AS141"/>
  <c r="AQ142"/>
  <c r="AO143"/>
  <c r="AS143"/>
  <c r="AQ144"/>
  <c r="AO145"/>
  <c r="AS145"/>
  <c r="AQ146"/>
  <c r="AO147"/>
  <c r="AS147"/>
  <c r="AQ148"/>
  <c r="AT150"/>
  <c r="AV150" s="1"/>
  <c r="AT152"/>
  <c r="AV152" s="1"/>
  <c r="AT154"/>
  <c r="AV154" s="1"/>
  <c r="AT156"/>
  <c r="AV156" s="1"/>
  <c r="AT158"/>
  <c r="AV158" s="1"/>
  <c r="AT160"/>
  <c r="AV160" s="1"/>
  <c r="AT162"/>
  <c r="AV162" s="1"/>
  <c r="AT164"/>
  <c r="AV164" s="1"/>
  <c r="AT166"/>
  <c r="AV166" s="1"/>
  <c r="AT168"/>
  <c r="AV168" s="1"/>
  <c r="AT170"/>
  <c r="AV170" s="1"/>
  <c r="AT172"/>
  <c r="AV172" s="1"/>
  <c r="AT174"/>
  <c r="AV174" s="1"/>
  <c r="AT176"/>
  <c r="AV176" s="1"/>
  <c r="AQ149"/>
  <c r="AS149"/>
  <c r="AO149"/>
  <c r="AQ151"/>
  <c r="AS151"/>
  <c r="AO151"/>
  <c r="AQ153"/>
  <c r="AS153"/>
  <c r="AO153"/>
  <c r="AQ155"/>
  <c r="AS155"/>
  <c r="AO155"/>
  <c r="AQ157"/>
  <c r="AS157"/>
  <c r="AO157"/>
  <c r="AQ159"/>
  <c r="AS159"/>
  <c r="AO159"/>
  <c r="AQ161"/>
  <c r="AS161"/>
  <c r="AO161"/>
  <c r="AQ163"/>
  <c r="AS163"/>
  <c r="AO163"/>
  <c r="AQ165"/>
  <c r="AS165"/>
  <c r="AO165"/>
  <c r="AQ167"/>
  <c r="AS167"/>
  <c r="AO167"/>
  <c r="AQ169"/>
  <c r="AS169"/>
  <c r="AO169"/>
  <c r="AQ171"/>
  <c r="AS171"/>
  <c r="AO171"/>
  <c r="AQ173"/>
  <c r="AS173"/>
  <c r="AO173"/>
  <c r="AQ175"/>
  <c r="AS175"/>
  <c r="AO175"/>
  <c r="AQ177"/>
  <c r="AR177"/>
  <c r="AS177"/>
  <c r="AO177"/>
  <c r="AS178"/>
  <c r="AO178"/>
  <c r="AT178"/>
  <c r="AV178" s="1"/>
  <c r="AP178"/>
  <c r="AQ178"/>
  <c r="AS180"/>
  <c r="AO180"/>
  <c r="AT180"/>
  <c r="AV180" s="1"/>
  <c r="AP180"/>
  <c r="AQ180"/>
  <c r="AS182"/>
  <c r="AO182"/>
  <c r="AT182"/>
  <c r="AV182" s="1"/>
  <c r="AP182"/>
  <c r="AQ182"/>
  <c r="AS184"/>
  <c r="AO184"/>
  <c r="AT184"/>
  <c r="AV184" s="1"/>
  <c r="AP184"/>
  <c r="AQ184"/>
  <c r="AS186"/>
  <c r="AO186"/>
  <c r="AT186"/>
  <c r="AV186" s="1"/>
  <c r="AP186"/>
  <c r="AQ186"/>
  <c r="AS188"/>
  <c r="AO188"/>
  <c r="AT188"/>
  <c r="AV188" s="1"/>
  <c r="AP188"/>
  <c r="AQ188"/>
  <c r="AS190"/>
  <c r="AO190"/>
  <c r="AT190"/>
  <c r="AV190" s="1"/>
  <c r="AP190"/>
  <c r="AQ190"/>
  <c r="AS192"/>
  <c r="AO192"/>
  <c r="AT192"/>
  <c r="AV192" s="1"/>
  <c r="AP192"/>
  <c r="AQ192"/>
  <c r="AS194"/>
  <c r="AO194"/>
  <c r="AT194"/>
  <c r="AV194" s="1"/>
  <c r="AP194"/>
  <c r="AQ194"/>
  <c r="AS196"/>
  <c r="AO196"/>
  <c r="AT196"/>
  <c r="AV196" s="1"/>
  <c r="AP196"/>
  <c r="AQ196"/>
  <c r="AS198"/>
  <c r="AO198"/>
  <c r="AT198"/>
  <c r="AV198" s="1"/>
  <c r="AP198"/>
  <c r="AQ198"/>
  <c r="AS200"/>
  <c r="AO200"/>
  <c r="AT200"/>
  <c r="AV200" s="1"/>
  <c r="AP200"/>
  <c r="AQ200"/>
  <c r="AS202"/>
  <c r="AO202"/>
  <c r="AT202"/>
  <c r="AV202" s="1"/>
  <c r="AP202"/>
  <c r="AQ202"/>
  <c r="AS204"/>
  <c r="AO204"/>
  <c r="AT204"/>
  <c r="AV204" s="1"/>
  <c r="AP204"/>
  <c r="AQ204"/>
  <c r="AR53"/>
  <c r="AR55"/>
  <c r="AR57"/>
  <c r="AP58"/>
  <c r="AT58"/>
  <c r="AV58" s="1"/>
  <c r="AR59"/>
  <c r="AP60"/>
  <c r="AT60"/>
  <c r="AV60" s="1"/>
  <c r="AR61"/>
  <c r="AP62"/>
  <c r="AT62"/>
  <c r="AV62" s="1"/>
  <c r="AR63"/>
  <c r="AP64"/>
  <c r="AT64"/>
  <c r="AV64" s="1"/>
  <c r="AR65"/>
  <c r="AP66"/>
  <c r="AT66"/>
  <c r="AV66" s="1"/>
  <c r="AR67"/>
  <c r="AP68"/>
  <c r="AT68"/>
  <c r="AV68" s="1"/>
  <c r="AR69"/>
  <c r="AP70"/>
  <c r="AT70"/>
  <c r="AV70" s="1"/>
  <c r="AR71"/>
  <c r="AP72"/>
  <c r="AT72"/>
  <c r="AV72" s="1"/>
  <c r="AR73"/>
  <c r="AP74"/>
  <c r="AT74"/>
  <c r="AV74" s="1"/>
  <c r="AR75"/>
  <c r="AP76"/>
  <c r="AT76"/>
  <c r="AV76" s="1"/>
  <c r="AR77"/>
  <c r="AP78"/>
  <c r="AT78"/>
  <c r="AV78" s="1"/>
  <c r="AR79"/>
  <c r="AP80"/>
  <c r="AT80"/>
  <c r="AV80" s="1"/>
  <c r="AR81"/>
  <c r="AP82"/>
  <c r="AT82"/>
  <c r="AV82" s="1"/>
  <c r="AR83"/>
  <c r="AP84"/>
  <c r="AT84"/>
  <c r="AV84" s="1"/>
  <c r="AR85"/>
  <c r="AP86"/>
  <c r="AT86"/>
  <c r="AV86" s="1"/>
  <c r="AR87"/>
  <c r="AP88"/>
  <c r="AT88"/>
  <c r="AV88" s="1"/>
  <c r="AR89"/>
  <c r="AP90"/>
  <c r="AT90"/>
  <c r="AV90" s="1"/>
  <c r="AR91"/>
  <c r="AP92"/>
  <c r="AT92"/>
  <c r="AV92" s="1"/>
  <c r="AR93"/>
  <c r="AP94"/>
  <c r="AT94"/>
  <c r="AV94" s="1"/>
  <c r="AR95"/>
  <c r="AP96"/>
  <c r="AT96"/>
  <c r="AV96" s="1"/>
  <c r="AR97"/>
  <c r="AP98"/>
  <c r="AT98"/>
  <c r="AV98" s="1"/>
  <c r="AP100"/>
  <c r="AT100"/>
  <c r="AV100" s="1"/>
  <c r="AP102"/>
  <c r="AT102"/>
  <c r="AV102" s="1"/>
  <c r="AP104"/>
  <c r="AT104"/>
  <c r="AV104" s="1"/>
  <c r="AP106"/>
  <c r="AT106"/>
  <c r="AV106" s="1"/>
  <c r="AP108"/>
  <c r="AT108"/>
  <c r="AV108" s="1"/>
  <c r="AP110"/>
  <c r="AT110"/>
  <c r="AV110" s="1"/>
  <c r="AP112"/>
  <c r="AT112"/>
  <c r="AV112" s="1"/>
  <c r="AP114"/>
  <c r="AT114"/>
  <c r="AV114" s="1"/>
  <c r="AP116"/>
  <c r="AT116"/>
  <c r="AV116" s="1"/>
  <c r="AP118"/>
  <c r="AT118"/>
  <c r="AV118" s="1"/>
  <c r="AP120"/>
  <c r="AT120"/>
  <c r="AV120" s="1"/>
  <c r="AP122"/>
  <c r="AT122"/>
  <c r="AV122" s="1"/>
  <c r="AP124"/>
  <c r="AT124"/>
  <c r="AV124" s="1"/>
  <c r="AP126"/>
  <c r="AT126"/>
  <c r="AV126" s="1"/>
  <c r="AP128"/>
  <c r="AT128"/>
  <c r="AV128" s="1"/>
  <c r="AP130"/>
  <c r="AT130"/>
  <c r="AV130" s="1"/>
  <c r="AP132"/>
  <c r="AT132"/>
  <c r="AV132" s="1"/>
  <c r="AP134"/>
  <c r="AT134"/>
  <c r="AV134" s="1"/>
  <c r="AP136"/>
  <c r="AT136"/>
  <c r="AV136" s="1"/>
  <c r="AP138"/>
  <c r="AT138"/>
  <c r="AV138" s="1"/>
  <c r="AP140"/>
  <c r="AT140"/>
  <c r="AV140" s="1"/>
  <c r="AP142"/>
  <c r="AT142"/>
  <c r="AV142" s="1"/>
  <c r="AP144"/>
  <c r="AT144"/>
  <c r="AV144" s="1"/>
  <c r="AP146"/>
  <c r="AT146"/>
  <c r="AV146" s="1"/>
  <c r="AP148"/>
  <c r="AT148"/>
  <c r="AV148" s="1"/>
  <c r="AO58"/>
  <c r="AS58"/>
  <c r="AO60"/>
  <c r="AS60"/>
  <c r="AO62"/>
  <c r="AS62"/>
  <c r="AO64"/>
  <c r="AS64"/>
  <c r="AO66"/>
  <c r="AS66"/>
  <c r="AO68"/>
  <c r="AS68"/>
  <c r="AO70"/>
  <c r="AS70"/>
  <c r="AO72"/>
  <c r="AS72"/>
  <c r="AO74"/>
  <c r="AS74"/>
  <c r="AO76"/>
  <c r="AS76"/>
  <c r="AO78"/>
  <c r="AS78"/>
  <c r="AO80"/>
  <c r="AS80"/>
  <c r="AO82"/>
  <c r="AS82"/>
  <c r="AO84"/>
  <c r="AS84"/>
  <c r="AO86"/>
  <c r="AS86"/>
  <c r="AO88"/>
  <c r="AS88"/>
  <c r="AO90"/>
  <c r="AS90"/>
  <c r="AO92"/>
  <c r="AS92"/>
  <c r="AO94"/>
  <c r="AS94"/>
  <c r="AO96"/>
  <c r="AS96"/>
  <c r="AO98"/>
  <c r="AS98"/>
  <c r="AO100"/>
  <c r="AS100"/>
  <c r="AO102"/>
  <c r="AS102"/>
  <c r="AO104"/>
  <c r="AS104"/>
  <c r="AS106"/>
  <c r="AS150"/>
  <c r="AO150"/>
  <c r="AQ150"/>
  <c r="AS152"/>
  <c r="AO152"/>
  <c r="AQ152"/>
  <c r="AS154"/>
  <c r="AO154"/>
  <c r="AQ154"/>
  <c r="AS156"/>
  <c r="AO156"/>
  <c r="AQ156"/>
  <c r="AS158"/>
  <c r="AO158"/>
  <c r="AQ158"/>
  <c r="AS160"/>
  <c r="AO160"/>
  <c r="AQ160"/>
  <c r="AS162"/>
  <c r="AO162"/>
  <c r="AQ162"/>
  <c r="AS164"/>
  <c r="AO164"/>
  <c r="AQ164"/>
  <c r="AS166"/>
  <c r="AO166"/>
  <c r="AQ166"/>
  <c r="AS168"/>
  <c r="AO168"/>
  <c r="AQ168"/>
  <c r="AS170"/>
  <c r="AO170"/>
  <c r="AQ170"/>
  <c r="AS172"/>
  <c r="AO172"/>
  <c r="AQ172"/>
  <c r="AS174"/>
  <c r="AO174"/>
  <c r="AQ174"/>
  <c r="AS176"/>
  <c r="AO176"/>
  <c r="AQ176"/>
  <c r="AO179"/>
  <c r="AS179"/>
  <c r="AO181"/>
  <c r="AS181"/>
  <c r="AO183"/>
  <c r="AS183"/>
  <c r="AO185"/>
  <c r="AS185"/>
  <c r="AO187"/>
  <c r="AS187"/>
  <c r="AO189"/>
  <c r="AS189"/>
  <c r="AO191"/>
  <c r="AS191"/>
  <c r="AO193"/>
  <c r="AS193"/>
  <c r="AO195"/>
  <c r="AS195"/>
  <c r="AO197"/>
  <c r="AS197"/>
  <c r="AO199"/>
  <c r="AS199"/>
  <c r="AO201"/>
  <c r="AS201"/>
  <c r="AO203"/>
  <c r="AS203"/>
  <c r="AR179"/>
  <c r="AR181"/>
  <c r="AR183"/>
  <c r="AR185"/>
  <c r="AR187"/>
  <c r="AR189"/>
  <c r="AR191"/>
  <c r="AR193"/>
  <c r="AR195"/>
  <c r="AR197"/>
  <c r="AR199"/>
  <c r="AR201"/>
  <c r="AR203"/>
  <c r="BA5" l="1"/>
  <c r="BC5" s="1"/>
  <c r="AZ5"/>
  <c r="BB5" s="1"/>
  <c r="BD5" s="1"/>
  <c r="BF5" s="1"/>
  <c r="K5" s="1"/>
  <c r="AZ11"/>
  <c r="BB11" s="1"/>
  <c r="BA11"/>
  <c r="BC11" s="1"/>
  <c r="AZ10"/>
  <c r="BB10" s="1"/>
  <c r="BA10"/>
  <c r="AZ6"/>
  <c r="BB6" s="1"/>
  <c r="BA6"/>
  <c r="BC6" s="1"/>
  <c r="BA7"/>
  <c r="BC7" s="1"/>
  <c r="AZ7"/>
  <c r="BB7" s="1"/>
  <c r="BD7" s="1"/>
  <c r="BF7" s="1"/>
  <c r="K7" s="1"/>
  <c r="AV5"/>
  <c r="BC10"/>
  <c r="AZ9"/>
  <c r="BB9" s="1"/>
  <c r="BD9" s="1"/>
  <c r="BF9" s="1"/>
  <c r="K9" s="1"/>
  <c r="BC8"/>
  <c r="AV10"/>
  <c r="AV11"/>
  <c r="AV7"/>
  <c r="AV9"/>
  <c r="AZ8"/>
  <c r="BB8" s="1"/>
  <c r="BD8" s="1"/>
  <c r="BF8" s="1"/>
  <c r="K8" s="1"/>
  <c r="AV6"/>
  <c r="BD10" l="1"/>
  <c r="BF10" s="1"/>
  <c r="K10" s="1"/>
  <c r="AC8"/>
  <c r="AJ8" s="1"/>
  <c r="D125" i="5"/>
  <c r="AC10" i="4"/>
  <c r="AJ10" s="1"/>
  <c r="D193" i="5"/>
  <c r="AC7" i="4"/>
  <c r="AJ7" s="1"/>
  <c r="D91" i="5"/>
  <c r="AC5" i="4"/>
  <c r="AJ5" s="1"/>
  <c r="D23" i="5"/>
  <c r="BD6" i="4"/>
  <c r="BF6" s="1"/>
  <c r="K6" s="1"/>
  <c r="AC9"/>
  <c r="AJ9" s="1"/>
  <c r="D159" i="5"/>
  <c r="BD11" i="4"/>
  <c r="BF11" s="1"/>
  <c r="K11" s="1"/>
  <c r="AC11" l="1"/>
  <c r="AJ11" s="1"/>
  <c r="D227" i="5"/>
  <c r="AC6" i="4"/>
  <c r="AJ6" s="1"/>
  <c r="D57" i="5"/>
  <c r="B7" i="7"/>
  <c r="AK7" i="4"/>
  <c r="B8" i="7"/>
  <c r="AK8" i="4"/>
  <c r="B9" i="7"/>
  <c r="AK9" i="4"/>
  <c r="B5" i="7"/>
  <c r="AK5" i="4"/>
  <c r="B10" i="7"/>
  <c r="AK10" i="4"/>
  <c r="B11" i="7" l="1"/>
  <c r="AK11" i="4"/>
  <c r="B6" i="7"/>
  <c r="AK6" i="4"/>
</calcChain>
</file>

<file path=xl/sharedStrings.xml><?xml version="1.0" encoding="utf-8"?>
<sst xmlns="http://schemas.openxmlformats.org/spreadsheetml/2006/main" count="5035" uniqueCount="494">
  <si>
    <t>Importador SICORE — RG 830 (Sujetos Retenidos y Retenciones)</t>
  </si>
  <si>
    <t>Guía de uso paso a paso</t>
  </si>
  <si>
    <t>Cómo cargar y usar esta planilla</t>
  </si>
  <si>
    <t>1)</t>
  </si>
  <si>
    <t>Completá primero la solapa "Datos del Cliente" (una sola vez por mes/cliente): son los datos del Agente de Retención que van a figurar en todos los certificados.</t>
  </si>
  <si>
    <t>2)</t>
  </si>
  <si>
    <t>En esa misma solapa, cargá el "Último N° de Certificado emitido el mes anterior". Los certificados de este mes se numeran correlativamente a partir de ese valor (por ejemplo, si el mes pasado el último fue el N° 57, cargá 57 y este mes va a arrancar en el 58). Si es el primer mes de uso, dejalo en 0.</t>
  </si>
  <si>
    <t>3)</t>
  </si>
  <si>
    <t>Cargá los datos en la solapa "Sujetos Retenidos" (una fila por proveedor/persona retenida) y en "Retenciones" (una fila por comprobante/pago).</t>
  </si>
  <si>
    <t>4)</t>
  </si>
  <si>
    <t>Completá solo las celdas amarillas (obligatorias) y ámbar (opcionales). El "Importe de la retención" en la solapa "Retenciones" se calcula automáticamente: no hace falta (ni se puede) tipearlo.</t>
  </si>
  <si>
    <t>5)</t>
  </si>
  <si>
    <t>El resto de las columnas de cada solapa está oculto y protegido para evitar que se modifiquen por error: son los cálculos internos que arman la línea de texto y el motor de cálculo de la retención.</t>
  </si>
  <si>
    <t>6)</t>
  </si>
  <si>
    <t>A medida que cargás cada retención, en la solapa "Certificado" ya queda armado el comprobante de esa retención, listo para imprimir o exportar a PDF y entregarlo al proveedor junto con el pago (cada certificado sale en su propia hoja A4, con salto de página automático).</t>
  </si>
  <si>
    <t>7)</t>
  </si>
  <si>
    <t>Una vez cargados los datos del mes, andá a las solapas "Sujetos Retenidos TXT" y "Retenciones TXT": ahí ya está armada, lista, la línea de texto de cada fila para copiar al archivo .txt correspondiente.</t>
  </si>
  <si>
    <t>8)</t>
  </si>
  <si>
    <t>Copiá SOLO las filas con datos reales (no arrastres las filas vacías) y pegalas en el Bloc de notas.</t>
  </si>
  <si>
    <t>9)</t>
  </si>
  <si>
    <t>Antes de "Guardar como", fijate que la codificación diga ANSI (no UTF-8) — los aplicativos viejos de AFIP suelen fallar con UTF-8. Guardá con extensión .txt.</t>
  </si>
  <si>
    <t>10)</t>
  </si>
  <si>
    <t>Dejá el cursor en un renglón nuevo después de la última línea pegada (un Enter más) antes de guardar, para que el archivo termine con separador de registro después del último dato.</t>
  </si>
  <si>
    <t>11)</t>
  </si>
  <si>
    <t>Probá primero la importación en SICORE con 2 o 3 filas reales (no con todas) antes de una presentación real, y confirmá que no tira error de largo de registro ni de relación de códigos.</t>
  </si>
  <si>
    <t>Importante: el "Certificado N°" que arma esta planilla es una numeración correlativa interna del estudio (a partir del último número del mes anterior que vos cargás), NO es el número que asigna SICORE. Sirve para identificar cada comprobante entregado antes de la presentación mensual.</t>
  </si>
  <si>
    <t>Referencia de colores</t>
  </si>
  <si>
    <t>Celda amarilla: Dato obligatorio a cargar</t>
  </si>
  <si>
    <t>Celda ámbar: Dato opcional — se puede dejar vacío</t>
  </si>
  <si>
    <t>Celda rosada: Campo nuevo, no confirmado del todo — revisar/probar</t>
  </si>
  <si>
    <t>Celda gris: Cálculo auxiliar — no editar (columnas ocultas)</t>
  </si>
  <si>
    <t>Celda verde: Resultado final — línea lista para copiar al .txt / importe calculado</t>
  </si>
  <si>
    <t>Celda roja: El control de largo detectó un problema en esa fila</t>
  </si>
  <si>
    <t>DATOS DEL AGENTE DE RETENCIÓN</t>
  </si>
  <si>
    <t>Completar una sola vez por cliente / por mes. Estos datos alimentan el Certificado de Retención.</t>
  </si>
  <si>
    <t>Celda amarilla = obligatorio    ·    Celda ámbar = opcional</t>
  </si>
  <si>
    <t>Razón Social / Apellido y Nombre</t>
  </si>
  <si>
    <t>CUIT (sin guiones)</t>
  </si>
  <si>
    <t>Domicilio (Calle y Número)</t>
  </si>
  <si>
    <t>Piso / Depto (opcional)</t>
  </si>
  <si>
    <t>Localidad</t>
  </si>
  <si>
    <t>Provincia</t>
  </si>
  <si>
    <t>Código Postal</t>
  </si>
  <si>
    <t>Cargo del Firmante (opcional)</t>
  </si>
  <si>
    <t>Cód. Provincia (auto)</t>
  </si>
  <si>
    <t>Último N° de Certificado emitido el mes anterior</t>
  </si>
  <si>
    <t>Los certificados de este mes se numeran correlativamente a partir de este valor + 1. Si es el primer mes de uso, dejar en 0.</t>
  </si>
  <si>
    <t>SICORE — SUJETOS RETENIDOS (registro de 83 caracteres) — confirmado con archivo real</t>
  </si>
  <si>
    <t>La fila 5 es un ejemplo real tomado de tu archivo de referencia (podés borrarla o sobreescribirla).</t>
  </si>
  <si>
    <t>DATOS A CARGAR (celdas amarillas)</t>
  </si>
  <si>
    <t>CAMPOS FORMATEADOS A ANCHO FIJO (no editar)</t>
  </si>
  <si>
    <t>Nro. Documento
(CUIT/DNI)</t>
  </si>
  <si>
    <t>Razón Social /
Apellido y Nombre</t>
  </si>
  <si>
    <t>Domicilio Fiscal</t>
  </si>
  <si>
    <t>Cód. Provincia
(AFIP)</t>
  </si>
  <si>
    <t>Tipo de
Documento</t>
  </si>
  <si>
    <t>Nro Doc
(11)</t>
  </si>
  <si>
    <t>Razón Social
(20)</t>
  </si>
  <si>
    <t>Domicilio
(20)</t>
  </si>
  <si>
    <t>Localidad
(20)</t>
  </si>
  <si>
    <t>Provincia
(2)</t>
  </si>
  <si>
    <t>Cod.Postal
(8)</t>
  </si>
  <si>
    <t>Tipo Doc
(2)</t>
  </si>
  <si>
    <t>LÍNEA TXT (83 caracteres)</t>
  </si>
  <si>
    <t>Largo
(control)</t>
  </si>
  <si>
    <t>SICORE — RETENCIONES (registro de 159 caracteres) — corregido con archivo real de referencia</t>
  </si>
  <si>
    <t>La fila 5 es la línea 1 real de tu archivo Retenciones.txt de julio 2026 (podés borrarla o sobreescribirla). Los campos L, M, P y Q quedaron vacíos a propósito porque en esa línea real no estaban en uso (van con su valor por defecto). Código de régimen, impuesto y condición son solo ilustrativos de esa línea puntual: reemplazalos según corresponda a cada caso real.</t>
  </si>
  <si>
    <t>DATOS A CARGAR  (amarillo = obligatorio · ámbar = opcional · rosado = campo nuevo sin confirmar del todo)</t>
  </si>
  <si>
    <t>MOTOR DE CÁLCULO AUTOMÁTICO (no editar) — detalle paso a paso para poder auditar el resultado</t>
  </si>
  <si>
    <t>Código de
comprobante</t>
  </si>
  <si>
    <t>Fecha emisión
comprobante</t>
  </si>
  <si>
    <t>Número de
comprobante</t>
  </si>
  <si>
    <t>Importe del
comprobante</t>
  </si>
  <si>
    <t>Código de
impuesto</t>
  </si>
  <si>
    <t>Código de
régimen</t>
  </si>
  <si>
    <t>Código de
operación (1/2)</t>
  </si>
  <si>
    <t>Base de
cálculo</t>
  </si>
  <si>
    <t>Fecha emisión
retención</t>
  </si>
  <si>
    <t>Código de
condición</t>
  </si>
  <si>
    <t>Importe de la
retención
(AUTOMÁTICO)</t>
  </si>
  <si>
    <t>% de exclusión
(OPCIONAL)</t>
  </si>
  <si>
    <t>Fecha fin vigencia
exclusión (OPCIONAL)</t>
  </si>
  <si>
    <t>Tipo doc.
retenido</t>
  </si>
  <si>
    <t>Nro. doc.
retenido</t>
  </si>
  <si>
    <t>Nro. certificado
original (OPCIONAL)</t>
  </si>
  <si>
    <t>Campo 146-159
(dejar vacío = ceros)</t>
  </si>
  <si>
    <t>CodComp(2)</t>
  </si>
  <si>
    <t>Fecha(10)</t>
  </si>
  <si>
    <t>NroComp(16)</t>
  </si>
  <si>
    <t>ImpComp(16)</t>
  </si>
  <si>
    <t>CodImp(4)</t>
  </si>
  <si>
    <t>CodReg(3)</t>
  </si>
  <si>
    <t>CodOper(1)</t>
  </si>
  <si>
    <t>BaseCalc(14)</t>
  </si>
  <si>
    <t>FechaRet(10)</t>
  </si>
  <si>
    <t>CodCond(2)</t>
  </si>
  <si>
    <t>RetSusp(1)</t>
  </si>
  <si>
    <t>ImpRet(14)</t>
  </si>
  <si>
    <t>PctExcl(6)</t>
  </si>
  <si>
    <t>FechaVig(10)</t>
  </si>
  <si>
    <t>TipoDocRet(2)</t>
  </si>
  <si>
    <t>NroDocRet(20)</t>
  </si>
  <si>
    <t>CertOrig(14)</t>
  </si>
  <si>
    <t>Campo146-159(14)</t>
  </si>
  <si>
    <t>LÍNEA TXT (159)</t>
  </si>
  <si>
    <t>Largo (control)</t>
  </si>
  <si>
    <t>MesAño</t>
  </si>
  <si>
    <t>EsInscripto</t>
  </si>
  <si>
    <t>FilaRegimen</t>
  </si>
  <si>
    <t>MinNoSujeto</t>
  </si>
  <si>
    <t>AplicaMinNoInsc</t>
  </si>
  <si>
    <t>TipoCalcInsc</t>
  </si>
  <si>
    <t>PctInsc</t>
  </si>
  <si>
    <t>PctNoInscFlat</t>
  </si>
  <si>
    <t>RequiereSplit</t>
  </si>
  <si>
    <t>EsPersonaHumana</t>
  </si>
  <si>
    <t>PctNoInscApl</t>
  </si>
  <si>
    <t>MinNoSujetoApl</t>
  </si>
  <si>
    <t>BaseAcumIncl</t>
  </si>
  <si>
    <t>BaseAcumExcl</t>
  </si>
  <si>
    <t>SubtotalIncl</t>
  </si>
  <si>
    <t>SubtotalExcl</t>
  </si>
  <si>
    <t>RetTeoricaIncl</t>
  </si>
  <si>
    <t>RetTeoricaExcl</t>
  </si>
  <si>
    <t>NetoARetener</t>
  </si>
  <si>
    <t>PisoMinimo</t>
  </si>
  <si>
    <t>ImporteFinal</t>
  </si>
  <si>
    <t>SI.CO.RE.  -  Sistema de Control de Retenciones</t>
  </si>
  <si>
    <t>Certificado N° :</t>
  </si>
  <si>
    <t>Fecha :</t>
  </si>
  <si>
    <t>A. - Datos del Agente de Retención</t>
  </si>
  <si>
    <t>Apellido y Nombre o Denominación :</t>
  </si>
  <si>
    <t>C.U.I.T. N° :</t>
  </si>
  <si>
    <t>Domicilio :</t>
  </si>
  <si>
    <t>B. - Datos del Sujeto Retenido</t>
  </si>
  <si>
    <t>C. - Datos de la Retención Practicada</t>
  </si>
  <si>
    <t>Impuesto :</t>
  </si>
  <si>
    <t>Régimen :</t>
  </si>
  <si>
    <t>Comprobante que origina la Retención :</t>
  </si>
  <si>
    <t>Monto del Comprobante que origina la Retención :</t>
  </si>
  <si>
    <t>Imposibilidad de Retención :</t>
  </si>
  <si>
    <t>Monto de la Retención :</t>
  </si>
  <si>
    <t>Firma del Agente de Retención</t>
  </si>
  <si>
    <t>Aclaración :</t>
  </si>
  <si>
    <t>Cargo :</t>
  </si>
  <si>
    <t>Declaro que los datos consignados en este Formulario son correctos y completos y que he confeccionado la presente utilizando la aplicación (software) entregada y aprobada por ARCA sin omitir ni falsear dato alguno que deba contener, siendo fiel expresión de la verdad.</t>
  </si>
  <si>
    <t>SUJETOS RETENIDOS — LÍNEAS DE TEXTO PARA IMPORTAR A SICORE (83 caracteres)</t>
  </si>
  <si>
    <t>Seleccioná el rango con datos (sin filas vacías), copiá y pegá en un archivo .txt nuevo. Al pegar, presioná Enter al final para asegurar el separador de registro de la última línea. Guardar el .txt con codificación ANSI.</t>
  </si>
  <si>
    <t>Fila</t>
  </si>
  <si>
    <t>LÍNEA TXT</t>
  </si>
  <si>
    <t>RETENCIONES — LÍNEAS DE TEXTO PARA IMPORTAR A SICORE (159 caracteres)</t>
  </si>
  <si>
    <t>Tablas de referencia — códigos y parámetros de cálculo</t>
  </si>
  <si>
    <t>La columna "Selección" alimenta los desplegables de las solapas de carga. Las columnas H en adelante (fondo verde) son parámetros que usa el motor de cálculo automático — no hace falta leerlas para cargar datos, están para que la fórmula busque ahí.</t>
  </si>
  <si>
    <t>1) Código de Comprobante  (posición 1-2 de la solapa Retenciones)</t>
  </si>
  <si>
    <t>Código</t>
  </si>
  <si>
    <t>Descripción</t>
  </si>
  <si>
    <t>Selección (para el menú desplegable)</t>
  </si>
  <si>
    <t>01</t>
  </si>
  <si>
    <t>Factura</t>
  </si>
  <si>
    <t>01 - Factura</t>
  </si>
  <si>
    <t>02</t>
  </si>
  <si>
    <t>Recibo</t>
  </si>
  <si>
    <t>02 - Recibo</t>
  </si>
  <si>
    <t>03</t>
  </si>
  <si>
    <t>Nota de Crédito</t>
  </si>
  <si>
    <t>03 - Nota de Crédito</t>
  </si>
  <si>
    <t>04</t>
  </si>
  <si>
    <t>Nota de Débito</t>
  </si>
  <si>
    <t>04 - Nota de Débito</t>
  </si>
  <si>
    <t>05</t>
  </si>
  <si>
    <t>Otro comprobante</t>
  </si>
  <si>
    <t>05 - Otro comprobante</t>
  </si>
  <si>
    <t>06</t>
  </si>
  <si>
    <t>Orden de Pago</t>
  </si>
  <si>
    <t>06 - Orden de Pago</t>
  </si>
  <si>
    <t>07</t>
  </si>
  <si>
    <t>Recibo de Sueldo</t>
  </si>
  <si>
    <t>07 - Recibo de Sueldo</t>
  </si>
  <si>
    <t>08</t>
  </si>
  <si>
    <t>Recibo de Sueldo - Devolución</t>
  </si>
  <si>
    <t>08 - Recibo de Sueldo - Devolución</t>
  </si>
  <si>
    <t>09</t>
  </si>
  <si>
    <t>Escritura Pública</t>
  </si>
  <si>
    <t>09 - Escritura Pública</t>
  </si>
  <si>
    <t>10</t>
  </si>
  <si>
    <t>C.1116</t>
  </si>
  <si>
    <t>10 - C.1116</t>
  </si>
  <si>
    <t>11</t>
  </si>
  <si>
    <t>Factura (16 dígitos)</t>
  </si>
  <si>
    <t>11 - Factura (16 dígitos)</t>
  </si>
  <si>
    <t>12</t>
  </si>
  <si>
    <t>Recibo de Haberes</t>
  </si>
  <si>
    <t>12 - Recibo de Haberes</t>
  </si>
  <si>
    <t>13</t>
  </si>
  <si>
    <t>Recibo de Haberes - Devolución</t>
  </si>
  <si>
    <t>13 - Recibo de Haberes - Devolución</t>
  </si>
  <si>
    <t>Para RG 830 el más habitual es "06" (Orden de Pago).</t>
  </si>
  <si>
    <t>2) Código de Impuesto  (posición 45-48 de la solapa Retenciones)</t>
  </si>
  <si>
    <t>0217</t>
  </si>
  <si>
    <t>Impuesto a las Ganancias — RG 830 (régimen especial de ingreso)</t>
  </si>
  <si>
    <t>0217 - Impuesto a las Ganancias — RG 830 (régimen especial de ingreso)</t>
  </si>
  <si>
    <t>Para todo lo que cargues en esta planilla el código de impuesto es siempre 0217.</t>
  </si>
  <si>
    <t>3) Código de Régimen — RG 830, Anexo VIII (actualizado 2026)  (posición 49-51 de Retenciones)</t>
  </si>
  <si>
    <t>% Insc.</t>
  </si>
  <si>
    <t>% No Insc.</t>
  </si>
  <si>
    <t>Monto no sujeto</t>
  </si>
  <si>
    <t>MinNoSujeto ($)</t>
  </si>
  <si>
    <t>Aplica min. a No Insc.</t>
  </si>
  <si>
    <t>Tipo cálculo Insc.</t>
  </si>
  <si>
    <t>% Insc. (num.)</t>
  </si>
  <si>
    <t>% No Insc. flat (num.)</t>
  </si>
  <si>
    <t>Requiere split persona</t>
  </si>
  <si>
    <t>019</t>
  </si>
  <si>
    <t>Intereses en entidades financieras (Ley 21.526) / agentes de bolsa o mercado abierto</t>
  </si>
  <si>
    <t>3%</t>
  </si>
  <si>
    <t>10%</t>
  </si>
  <si>
    <t>—</t>
  </si>
  <si>
    <t>019 - Intereses en entidades financieras (Ley 21.526) / agentes de bolsa o mercado abierto</t>
  </si>
  <si>
    <t>PORC</t>
  </si>
  <si>
    <t>021</t>
  </si>
  <si>
    <t>Intereses originados en otras operaciones (no financieras)</t>
  </si>
  <si>
    <t>6%</t>
  </si>
  <si>
    <t>25%/28%</t>
  </si>
  <si>
    <t>$ 7.870</t>
  </si>
  <si>
    <t>021 - Intereses originados en otras operaciones (no financieras)</t>
  </si>
  <si>
    <t>030</t>
  </si>
  <si>
    <t>Alquileres o arrendamientos de bienes muebles</t>
  </si>
  <si>
    <t>$ 11.200</t>
  </si>
  <si>
    <t>030 - Alquileres o arrendamientos de bienes muebles</t>
  </si>
  <si>
    <t>031</t>
  </si>
  <si>
    <t>Bienes Inmuebles Urbanos (incluye leasing)</t>
  </si>
  <si>
    <t>031 - Bienes Inmuebles Urbanos (incluye leasing)</t>
  </si>
  <si>
    <t>032</t>
  </si>
  <si>
    <t>Bienes Inmuebles Rurales (incluye leasing)</t>
  </si>
  <si>
    <t>032 - Bienes Inmuebles Rurales (incluye leasing)</t>
  </si>
  <si>
    <t>035</t>
  </si>
  <si>
    <t>Regalías</t>
  </si>
  <si>
    <t>035 - Regalías</t>
  </si>
  <si>
    <t>043</t>
  </si>
  <si>
    <t>Interés accionario, excedentes y retornos (cooperativas, excepto consumo)</t>
  </si>
  <si>
    <t>043 - Interés accionario, excedentes y retornos (cooperativas, excepto consumo)</t>
  </si>
  <si>
    <t>051</t>
  </si>
  <si>
    <t>Obligaciones de no hacer / abandono o no ejercicio de actividad</t>
  </si>
  <si>
    <t>051 - Obligaciones de no hacer / abandono o no ejercicio de actividad</t>
  </si>
  <si>
    <t>078</t>
  </si>
  <si>
    <t>Enajenación de bienes muebles y bienes de cambio</t>
  </si>
  <si>
    <t>2%</t>
  </si>
  <si>
    <t>$ 224.000</t>
  </si>
  <si>
    <t>078 - Enajenación de bienes muebles y bienes de cambio</t>
  </si>
  <si>
    <t>086</t>
  </si>
  <si>
    <t>Transferencia de derechos de llave, marcas, patentes, concesiones y similares</t>
  </si>
  <si>
    <t>086 - Transferencia de derechos de llave, marcas, patentes, concesiones y similares</t>
  </si>
  <si>
    <t>094</t>
  </si>
  <si>
    <t>Locaciones de obra y/o servicios (no ejecutadas en relación de dependencia)</t>
  </si>
  <si>
    <t>$ 67.170</t>
  </si>
  <si>
    <t>094 - Locaciones de obra y/o servicios (no ejecutadas en relación de dependencia)</t>
  </si>
  <si>
    <t>110</t>
  </si>
  <si>
    <t>Explotación de derechos de autor (Ley 11.723)</t>
  </si>
  <si>
    <t>s/escala</t>
  </si>
  <si>
    <t>28%</t>
  </si>
  <si>
    <t>$ 10.000</t>
  </si>
  <si>
    <t>110 - Explotación de derechos de autor (Ley 11.723)</t>
  </si>
  <si>
    <t>ESCALA_GRAL</t>
  </si>
  <si>
    <t>025</t>
  </si>
  <si>
    <t>Comisiones de comisionista, rematador, consignatario y demás auxiliares de comercio</t>
  </si>
  <si>
    <t>$ 16.830</t>
  </si>
  <si>
    <t>025 - Comisiones de comisionista, rematador, consignatario y demás auxiliares de comercio</t>
  </si>
  <si>
    <t>116</t>
  </si>
  <si>
    <t>Honorarios de director de SA, síndico, fiduciario, consejero de cooperativas, socio administrador SRL/comandita</t>
  </si>
  <si>
    <t>$ 67.170 (único total)</t>
  </si>
  <si>
    <t>116 - Honorarios de director de SA, síndico, fiduciario, consejero de cooperativas, socio administrador SRL/comandita</t>
  </si>
  <si>
    <t>Albacea, mandatario, gestor de negocio</t>
  </si>
  <si>
    <t>116 - Albacea, mandatario, gestor de negocio</t>
  </si>
  <si>
    <t>124</t>
  </si>
  <si>
    <t>Corredor, viajante de comercio y despachante de aduana</t>
  </si>
  <si>
    <t>124 - Corredor, viajante de comercio y despachante de aduana</t>
  </si>
  <si>
    <t>095</t>
  </si>
  <si>
    <t>Operaciones de transporte de carga nacional e internacional</t>
  </si>
  <si>
    <t>0,25%</t>
  </si>
  <si>
    <t>095 - Operaciones de transporte de carga nacional e internacional</t>
  </si>
  <si>
    <t>053</t>
  </si>
  <si>
    <t>Operaciones en mercados de cereales a término (arbitrajes) / futuros y opciones</t>
  </si>
  <si>
    <t>0,50%</t>
  </si>
  <si>
    <t>2,00%</t>
  </si>
  <si>
    <t>053 - Operaciones en mercados de cereales a término (arbitrajes) / futuros y opciones</t>
  </si>
  <si>
    <t>055</t>
  </si>
  <si>
    <t>Distribución de películas. Transmisión de programación. TV vía satelital</t>
  </si>
  <si>
    <t>055 - Distribución de películas. Transmisión de programación. TV vía satelital</t>
  </si>
  <si>
    <t>111</t>
  </si>
  <si>
    <t>Cualquier otra cesión o locación de derechos</t>
  </si>
  <si>
    <t>111 - Cualquier otra cesión o locación de derechos</t>
  </si>
  <si>
    <t>112</t>
  </si>
  <si>
    <t>Beneficios de planes de seguro de retiro privados</t>
  </si>
  <si>
    <t>$ 16.830 (aplica a insc. y no insc.)</t>
  </si>
  <si>
    <t>112 - Beneficios de planes de seguro de retiro privados</t>
  </si>
  <si>
    <t>113</t>
  </si>
  <si>
    <t>Rescates (totales o parciales) de planes de seguro de retiro</t>
  </si>
  <si>
    <t>113 - Rescates (totales o parciales) de planes de seguro de retiro</t>
  </si>
  <si>
    <t>779</t>
  </si>
  <si>
    <t>Subsidios estatales — enajenación de bienes muebles y de cambio</t>
  </si>
  <si>
    <t>$ 76.140</t>
  </si>
  <si>
    <t>779 - Subsidios estatales — enajenación de bienes muebles y de cambio</t>
  </si>
  <si>
    <t>780</t>
  </si>
  <si>
    <t>Subsidios estatales — locaciones de obra y/o servicios</t>
  </si>
  <si>
    <t>$ 31.460</t>
  </si>
  <si>
    <t>780 - Subsidios estatales — locaciones de obra y/o servicios</t>
  </si>
  <si>
    <t>119</t>
  </si>
  <si>
    <t>Profesiones liberales, oficios</t>
  </si>
  <si>
    <t>$ 160.000</t>
  </si>
  <si>
    <t>119 - Profesiones liberales, oficios</t>
  </si>
  <si>
    <t>ESCALA_119</t>
  </si>
  <si>
    <t>Fuente: Anexo VIII RG 830, tabla "Actualizada 2026" que me pasaste. El código 116 aparece dos veces con distinto mínimo no sujeto (director/síndico vs. albacea/mandatario/gestor) porque el propio anexo así lo distingue — elegí la fila que corresponda a tu caso; en el TXT ambas graban el mismo código 116.</t>
  </si>
  <si>
    <t>"% No Insc." con "25%/28%": para sujetos NO inscriptos, la alícuota depende de si es persona humana/sucesión indivisa (28%) u otro sujeto como una sociedad (25%) — la planilla lo determina sola mirando el prefijo del CUIT (20/23/24/25/26/27 = persona humana). Regímenes 112 y 113 son la única excepción donde el monto no sujeto aplica también para no inscriptos.</t>
  </si>
  <si>
    <t>3-bis) Escala progresiva general (regímenes 110, 025, 116 y 124 — solo para inscriptos)</t>
  </si>
  <si>
    <t>Más de $</t>
  </si>
  <si>
    <t>Hasta $</t>
  </si>
  <si>
    <t>Monto fijo $</t>
  </si>
  <si>
    <t>Más el %</t>
  </si>
  <si>
    <t>Sobre excedente de $</t>
  </si>
  <si>
    <t>en adelante</t>
  </si>
  <si>
    <t>3-ter) Escala específica — Código de Régimen 119 (Profesiones liberales, oficios — solo inscriptos)</t>
  </si>
  <si>
    <t>3-quater) Retención mínima (piso final, aplicado sobre el neto a retener de cada pago)</t>
  </si>
  <si>
    <t>Inscriptos</t>
  </si>
  <si>
    <t>$ 240 (todos los conceptos)</t>
  </si>
  <si>
    <t>No inscriptos — alquileres de inmuebles urbanos (código 031)</t>
  </si>
  <si>
    <t>$ 1.020</t>
  </si>
  <si>
    <t>No inscriptos — resto de los conceptos</t>
  </si>
  <si>
    <t>$ 240</t>
  </si>
  <si>
    <t>Si el importe a retener calculado para ese pago da por debajo de este piso, no corresponde retener (queda en $0), aunque la base sí sigue sumando al acumulado del mes para los pagos siguientes.</t>
  </si>
  <si>
    <t>4) Código de Condición del sujeto retenido  (posición 77-78 de la solapa Retenciones)</t>
  </si>
  <si>
    <t>IVA Responsable Inscripto</t>
  </si>
  <si>
    <t>01 - IVA Responsable Inscripto</t>
  </si>
  <si>
    <t>IVA Responsable no Inscripto</t>
  </si>
  <si>
    <t>02 - IVA Responsable no Inscripto</t>
  </si>
  <si>
    <t>IVA no Responsable</t>
  </si>
  <si>
    <t>03 - IVA no Responsable</t>
  </si>
  <si>
    <t>IVA Sujeto Exento</t>
  </si>
  <si>
    <t>04 - IVA Sujeto Exento</t>
  </si>
  <si>
    <t>Consumidor Final</t>
  </si>
  <si>
    <t>05 - Consumidor Final</t>
  </si>
  <si>
    <t>Responsable Monotributo</t>
  </si>
  <si>
    <t>08 - Responsable Monotributo</t>
  </si>
  <si>
    <t>Pequeño Contribuyente Eventual</t>
  </si>
  <si>
    <t>12 - Pequeño Contribuyente Eventual</t>
  </si>
  <si>
    <t>Para el cálculo automático de la retención, solo el código "01" se trata como "inscripto" en Ganancias (aplica monto no sujeto); el resto de los códigos (02, 03, 04, 05, 08, 12) se tratan como "no inscripto" a los fines de esta tabla. Avisame si en algún caso puntual no es así.</t>
  </si>
  <si>
    <t>5) Tipo de Documento del retenido  (usado en ambas solapas)</t>
  </si>
  <si>
    <t>80</t>
  </si>
  <si>
    <t>CUIT</t>
  </si>
  <si>
    <t>80 - CUIT</t>
  </si>
  <si>
    <t>86</t>
  </si>
  <si>
    <t>CUIL</t>
  </si>
  <si>
    <t>86 - CUIL</t>
  </si>
  <si>
    <t>87</t>
  </si>
  <si>
    <t>CDI</t>
  </si>
  <si>
    <t>87 - CDI</t>
  </si>
  <si>
    <t>89</t>
  </si>
  <si>
    <t>LE (Libreta de Enrolamiento)</t>
  </si>
  <si>
    <t>89 - LE (Libreta de Enrolamiento)</t>
  </si>
  <si>
    <t>90</t>
  </si>
  <si>
    <t>LC (Libreta Cívica)</t>
  </si>
  <si>
    <t>90 - LC (Libreta Cívica)</t>
  </si>
  <si>
    <t>91</t>
  </si>
  <si>
    <t>CI Extranjera</t>
  </si>
  <si>
    <t>91 - CI Extranjera</t>
  </si>
  <si>
    <t>94</t>
  </si>
  <si>
    <t>Pasaporte</t>
  </si>
  <si>
    <t>94 - Pasaporte</t>
  </si>
  <si>
    <t>95</t>
  </si>
  <si>
    <t>CI Bs. As. RNP</t>
  </si>
  <si>
    <t>95 - CI Bs. As. RNP</t>
  </si>
  <si>
    <t>96</t>
  </si>
  <si>
    <t>DNI</t>
  </si>
  <si>
    <t>96 - DNI</t>
  </si>
  <si>
    <t>99</t>
  </si>
  <si>
    <t>Sin identificar / venta global diaria</t>
  </si>
  <si>
    <t>99 - Sin identificar / venta global diaria</t>
  </si>
  <si>
    <t>Para proveedores/personas jurídicas usá 80 (CUIT).</t>
  </si>
  <si>
    <t>6) Código de Provincia (AFIP)  (posición 72-73 de la solapa Sujetos Retenidos)</t>
  </si>
  <si>
    <t>00</t>
  </si>
  <si>
    <t>Ciudad Autónoma de Buenos Aires</t>
  </si>
  <si>
    <t>00 - Ciudad Autónoma de Buenos Aires</t>
  </si>
  <si>
    <t>Buenos Aires</t>
  </si>
  <si>
    <t>01 - Buenos Aires</t>
  </si>
  <si>
    <t>Catamarca</t>
  </si>
  <si>
    <t>02 - Catamarca</t>
  </si>
  <si>
    <t>Córdoba</t>
  </si>
  <si>
    <t>03 - Córdoba</t>
  </si>
  <si>
    <t>Corrientes</t>
  </si>
  <si>
    <t>04 - Corrientes</t>
  </si>
  <si>
    <t>Entre Ríos</t>
  </si>
  <si>
    <t>05 - Entre Ríos</t>
  </si>
  <si>
    <t>Jujuy</t>
  </si>
  <si>
    <t>06 - Jujuy</t>
  </si>
  <si>
    <t>Mendoza</t>
  </si>
  <si>
    <t>07 - Mendoza</t>
  </si>
  <si>
    <t>La Rioja</t>
  </si>
  <si>
    <t>08 - La Rioja</t>
  </si>
  <si>
    <t>Salta</t>
  </si>
  <si>
    <t>09 - Salta</t>
  </si>
  <si>
    <t>San Juan</t>
  </si>
  <si>
    <t>10 - San Juan</t>
  </si>
  <si>
    <t>San Luis</t>
  </si>
  <si>
    <t>11 - San Luis</t>
  </si>
  <si>
    <t>Santa Fe</t>
  </si>
  <si>
    <t>12 - Santa Fe</t>
  </si>
  <si>
    <t>Santiago del Estero</t>
  </si>
  <si>
    <t>13 - Santiago del Estero</t>
  </si>
  <si>
    <t>14</t>
  </si>
  <si>
    <t>Tucumán</t>
  </si>
  <si>
    <t>14 - Tucumán</t>
  </si>
  <si>
    <t>15</t>
  </si>
  <si>
    <t>Chaco</t>
  </si>
  <si>
    <t>15 - Chaco</t>
  </si>
  <si>
    <t>16</t>
  </si>
  <si>
    <t>Chubut</t>
  </si>
  <si>
    <t>16 - Chubut</t>
  </si>
  <si>
    <t>17</t>
  </si>
  <si>
    <t>Formosa</t>
  </si>
  <si>
    <t>17 - Formosa</t>
  </si>
  <si>
    <t>18</t>
  </si>
  <si>
    <t>Misiones</t>
  </si>
  <si>
    <t>18 - Misiones</t>
  </si>
  <si>
    <t>19</t>
  </si>
  <si>
    <t>Neuquén</t>
  </si>
  <si>
    <t>19 - Neuquén</t>
  </si>
  <si>
    <t>20</t>
  </si>
  <si>
    <t>La Pampa</t>
  </si>
  <si>
    <t>20 - La Pampa</t>
  </si>
  <si>
    <t>21</t>
  </si>
  <si>
    <t>Río Negro</t>
  </si>
  <si>
    <t>21 - Río Negro</t>
  </si>
  <si>
    <t>22</t>
  </si>
  <si>
    <t>Santa Cruz</t>
  </si>
  <si>
    <t>22 - Santa Cruz</t>
  </si>
  <si>
    <t>23</t>
  </si>
  <si>
    <t>Tierra del Fuego</t>
  </si>
  <si>
    <t>23 - Tierra del Fuego</t>
  </si>
  <si>
    <t>No informado / sin domicilio (uso observado en tu archivo real)</t>
  </si>
  <si>
    <t>99 - No informado / sin domicilio (uso observado en tu archivo real)</t>
  </si>
  <si>
    <t>Fuente: tabla oficial de AFIP, códigos 00 a 23. El código "99" no es oficial: lo agregué porque aparece en tu propio archivo real de referencia para casos sin domicilio cargado.</t>
  </si>
  <si>
    <t>7) Diseño de registro — SUJETOS RETENIDOS (83 caracteres) — confirmado con archivo real</t>
  </si>
  <si>
    <t>Campo</t>
  </si>
  <si>
    <t>Desde</t>
  </si>
  <si>
    <t>Hasta</t>
  </si>
  <si>
    <t>Largo</t>
  </si>
  <si>
    <t>Obligatorio</t>
  </si>
  <si>
    <t>Notas</t>
  </si>
  <si>
    <t>Número de documento del retenido</t>
  </si>
  <si>
    <t>Sí</t>
  </si>
  <si>
    <t>Numérico, derecha, ceros (CUIT/CUIL/DNI).</t>
  </si>
  <si>
    <t>Razón social / Apellido y nombre</t>
  </si>
  <si>
    <t>Alfanumérico, izquierda, espacios. Se trunca a 20.</t>
  </si>
  <si>
    <t>Domicilio fiscal</t>
  </si>
  <si>
    <t>Alfanumérico, izquierda, espacios. Puede ir vacío.</t>
  </si>
  <si>
    <t>Provincia (código AFIP)</t>
  </si>
  <si>
    <t>Numérico, derecha, ceros (00 si no aplica/desconocido).</t>
  </si>
  <si>
    <t>Código postal</t>
  </si>
  <si>
    <t>Tipo de documento del retenido</t>
  </si>
  <si>
    <t>Numérico, derecha, ceros (80=CUIT).</t>
  </si>
  <si>
    <t>8) Diseño de registro — RETENCIONES (159 caracteres) — corregido con archivo real</t>
  </si>
  <si>
    <t>Código de comprobante</t>
  </si>
  <si>
    <t>Numérico, derecha, ceros.</t>
  </si>
  <si>
    <t>Fecha de emisión del comprobante</t>
  </si>
  <si>
    <t>DD/MM/AAAA.</t>
  </si>
  <si>
    <t>Número del comprobante</t>
  </si>
  <si>
    <t>Alfanumérico, izquierda, espacios.</t>
  </si>
  <si>
    <t>Importe del comprobante</t>
  </si>
  <si>
    <t>Número con punto decimal, alineado a la DERECHA con ESPACIOS (no ceros) a la izquierda. Ej: "      1963413.71".</t>
  </si>
  <si>
    <t>Código de impuesto</t>
  </si>
  <si>
    <t>Numérico, derecha, ceros (0217 en el ejemplo real).</t>
  </si>
  <si>
    <t>Código de régimen</t>
  </si>
  <si>
    <t>Código de operación</t>
  </si>
  <si>
    <t>"1"=Retención, "2"=Percepción.</t>
  </si>
  <si>
    <t>Base de cálculo</t>
  </si>
  <si>
    <t>Mismo formato que Importe del comprobante, con espacios a la izquierda.</t>
  </si>
  <si>
    <t>Fecha de emisión de la retención</t>
  </si>
  <si>
    <t>Código de condición</t>
  </si>
  <si>
    <t>Retención a sujetos suspendidos</t>
  </si>
  <si>
    <t>Fijo</t>
  </si>
  <si>
    <t>Siempre "0". No se carga.</t>
  </si>
  <si>
    <t>Importe de la retención</t>
  </si>
  <si>
    <t>Mismo formato con espacios a la izquierda.</t>
  </si>
  <si>
    <t>Porcentaje de exclusión</t>
  </si>
  <si>
    <t>Opcional</t>
  </si>
  <si>
    <t>Si no aplica, va "0.00" con espacios a la izquierda (NO en blanco).</t>
  </si>
  <si>
    <t>Fecha public./fin vigencia (exclusión)</t>
  </si>
  <si>
    <t>Si no aplica, va en BLANCO (10 espacios), no 01/01/1900.</t>
  </si>
  <si>
    <t>Alfanumérico, IZQUIERDA, espacios (no ceros a la izquierda).</t>
  </si>
  <si>
    <t>Número de certificado original</t>
  </si>
  <si>
    <t>Si no aplica, va con 14 CEROS (no en blanco).</t>
  </si>
  <si>
    <t>Campo adicional (no documentado)</t>
  </si>
  <si>
    <t>¿? — ver nota</t>
  </si>
  <si>
    <t>No estaba en la pantalla de configuración de SICORE. En los datos reales sigue el patrón "0000"+año(4)+6 últimos dígitos del número de comprobante (coincide con el N° de Certificado observado). Se deja en 0 por defecto.</t>
  </si>
  <si>
    <t>Pendiente de confirmar con una prueba real en tu SICORE: (1) el campo de 14 caracteres nuevo (posiciones 146-159) es lo único que no se pudo derivar con 100% de certeza — si SICORE lo rechaza puntualmente por ese campo, avisar para ajustarlo. (2) "Código de condición": el valor válido depende de la combinación Régimen + Operación + Condición habilitada en la tabla de relaciones de SICORE — la planilla no valida esa relación, solo respeta el ancho del campo. (3) Los importes usan PUNTO literal como separador decimal (NUNCA coma), sin separador de miles.</t>
  </si>
</sst>
</file>

<file path=xl/styles.xml><?xml version="1.0" encoding="utf-8"?>
<styleSheet xmlns="http://schemas.openxmlformats.org/spreadsheetml/2006/main">
  <numFmts count="1">
    <numFmt numFmtId="164" formatCode="00\-00000000\-0"/>
  </numFmts>
  <fonts count="30">
    <font>
      <sz val="11"/>
      <color theme="1"/>
      <name val="Calibri"/>
      <family val="2"/>
      <charset val="1"/>
    </font>
    <font>
      <sz val="10"/>
      <name val="Arial"/>
      <family val="2"/>
    </font>
    <font>
      <sz val="10"/>
      <name val="Arial"/>
      <family val="2"/>
    </font>
    <font>
      <b/>
      <sz val="14"/>
      <color rgb="FF1F4E78"/>
      <name val="Arial"/>
      <family val="2"/>
    </font>
    <font>
      <i/>
      <sz val="9"/>
      <color rgb="FF595959"/>
      <name val="Arial"/>
      <family val="2"/>
    </font>
    <font>
      <b/>
      <sz val="12"/>
      <color rgb="FF1F4E78"/>
      <name val="Arial"/>
      <family val="2"/>
    </font>
    <font>
      <b/>
      <sz val="10"/>
      <color rgb="FF1F4E78"/>
      <name val="Arial"/>
      <family val="2"/>
    </font>
    <font>
      <i/>
      <sz val="9"/>
      <color rgb="FFC00000"/>
      <name val="Arial"/>
      <family val="2"/>
    </font>
    <font>
      <i/>
      <sz val="8"/>
      <color rgb="FF595959"/>
      <name val="Arial"/>
      <family val="2"/>
    </font>
    <font>
      <b/>
      <sz val="10"/>
      <name val="Arial"/>
      <family val="2"/>
    </font>
    <font>
      <i/>
      <sz val="8"/>
      <color rgb="FF808080"/>
      <name val="Arial"/>
      <family val="2"/>
    </font>
    <font>
      <i/>
      <sz val="8"/>
      <color rgb="FFC00000"/>
      <name val="Arial"/>
      <family val="2"/>
    </font>
    <font>
      <b/>
      <sz val="12"/>
      <name val="Arial"/>
      <family val="2"/>
    </font>
    <font>
      <b/>
      <sz val="9"/>
      <color rgb="FFFFFFFF"/>
      <name val="Arial"/>
      <family val="2"/>
    </font>
    <font>
      <b/>
      <sz val="8"/>
      <color rgb="FFFFFFFF"/>
      <name val="Arial"/>
      <family val="2"/>
    </font>
    <font>
      <b/>
      <sz val="8"/>
      <color rgb="FF000000"/>
      <name val="Arial"/>
      <family val="2"/>
    </font>
    <font>
      <b/>
      <sz val="7"/>
      <color rgb="FF595959"/>
      <name val="Arial"/>
      <family val="2"/>
    </font>
    <font>
      <b/>
      <sz val="8"/>
      <name val="Arial"/>
      <family val="2"/>
    </font>
    <font>
      <sz val="8"/>
      <color rgb="FF595959"/>
      <name val="Arial"/>
      <family val="2"/>
    </font>
    <font>
      <sz val="8"/>
      <name val="Consolas"/>
      <family val="3"/>
    </font>
    <font>
      <sz val="7"/>
      <color rgb="FF595959"/>
      <name val="Arial"/>
      <family val="2"/>
    </font>
    <font>
      <b/>
      <sz val="9"/>
      <name val="Arial"/>
      <family val="2"/>
    </font>
    <font>
      <sz val="9"/>
      <name val="Arial"/>
      <family val="2"/>
    </font>
    <font>
      <b/>
      <sz val="11"/>
      <color rgb="FF1F4E78"/>
      <name val="Arial"/>
      <family val="2"/>
    </font>
    <font>
      <i/>
      <sz val="8"/>
      <name val="Arial"/>
      <family val="2"/>
    </font>
    <font>
      <b/>
      <sz val="10"/>
      <color rgb="FFFFFFFF"/>
      <name val="Arial"/>
      <family val="2"/>
    </font>
    <font>
      <sz val="8"/>
      <color rgb="FF808080"/>
      <name val="Arial"/>
      <family val="2"/>
    </font>
    <font>
      <sz val="9"/>
      <name val="Consolas"/>
      <family val="3"/>
    </font>
    <font>
      <b/>
      <sz val="14"/>
      <name val="Arial"/>
      <family val="2"/>
    </font>
    <font>
      <i/>
      <sz val="10"/>
      <color rgb="FF595959"/>
      <name val="Arial"/>
      <family val="2"/>
    </font>
  </fonts>
  <fills count="14">
    <fill>
      <patternFill patternType="none"/>
    </fill>
    <fill>
      <patternFill patternType="gray125"/>
    </fill>
    <fill>
      <patternFill patternType="solid">
        <fgColor rgb="FFFFFF99"/>
        <bgColor rgb="FFFFE699"/>
      </patternFill>
    </fill>
    <fill>
      <patternFill patternType="solid">
        <fgColor rgb="FFFFE699"/>
        <bgColor rgb="FFFFFF99"/>
      </patternFill>
    </fill>
    <fill>
      <patternFill patternType="solid">
        <fgColor rgb="FFF4CCCC"/>
        <bgColor rgb="FFFFC7CE"/>
      </patternFill>
    </fill>
    <fill>
      <patternFill patternType="solid">
        <fgColor rgb="FFF2F2F2"/>
        <bgColor rgb="FFE2EFDA"/>
      </patternFill>
    </fill>
    <fill>
      <patternFill patternType="solid">
        <fgColor rgb="FFC6EFCE"/>
        <bgColor rgb="FFD9EAD3"/>
      </patternFill>
    </fill>
    <fill>
      <patternFill patternType="solid">
        <fgColor rgb="FFFFC7CE"/>
        <bgColor rgb="FFF4CCCC"/>
      </patternFill>
    </fill>
    <fill>
      <patternFill patternType="solid">
        <fgColor rgb="FF1F4E78"/>
        <bgColor rgb="FF003366"/>
      </patternFill>
    </fill>
    <fill>
      <patternFill patternType="solid">
        <fgColor rgb="FF2E75B6"/>
        <bgColor rgb="FF0066CC"/>
      </patternFill>
    </fill>
    <fill>
      <patternFill patternType="solid">
        <fgColor rgb="FF548235"/>
        <bgColor rgb="FF339966"/>
      </patternFill>
    </fill>
    <fill>
      <patternFill patternType="solid">
        <fgColor rgb="FFE2EFDA"/>
        <bgColor rgb="FFD9EAD3"/>
      </patternFill>
    </fill>
    <fill>
      <patternFill patternType="solid">
        <fgColor rgb="FFDDEBF7"/>
        <bgColor rgb="FFE2EFDA"/>
      </patternFill>
    </fill>
    <fill>
      <patternFill patternType="solid">
        <fgColor rgb="FFD9EAD3"/>
        <bgColor rgb="FFE2EFDA"/>
      </patternFill>
    </fill>
  </fills>
  <borders count="12">
    <border>
      <left/>
      <right/>
      <top/>
      <bottom/>
      <diagonal/>
    </border>
    <border>
      <left style="thin">
        <color rgb="FFBFBFBF"/>
      </left>
      <right style="thin">
        <color rgb="FFBFBFBF"/>
      </right>
      <top style="thin">
        <color rgb="FFBFBFBF"/>
      </top>
      <bottom style="thin">
        <color rgb="FFBFBFBF"/>
      </bottom>
      <diagonal/>
    </border>
    <border>
      <left style="thick">
        <color rgb="FF1F4E78"/>
      </left>
      <right/>
      <top style="thick">
        <color rgb="FF1F4E78"/>
      </top>
      <bottom/>
      <diagonal/>
    </border>
    <border>
      <left/>
      <right/>
      <top style="thick">
        <color rgb="FF1F4E78"/>
      </top>
      <bottom/>
      <diagonal/>
    </border>
    <border>
      <left/>
      <right style="thick">
        <color rgb="FF1F4E78"/>
      </right>
      <top style="thick">
        <color rgb="FF1F4E78"/>
      </top>
      <bottom/>
      <diagonal/>
    </border>
    <border>
      <left style="thick">
        <color rgb="FF1F4E78"/>
      </left>
      <right/>
      <top/>
      <bottom/>
      <diagonal/>
    </border>
    <border>
      <left/>
      <right style="thick">
        <color rgb="FF1F4E78"/>
      </right>
      <top/>
      <bottom/>
      <diagonal/>
    </border>
    <border>
      <left/>
      <right/>
      <top/>
      <bottom style="thin">
        <color rgb="FF808080"/>
      </bottom>
      <diagonal/>
    </border>
    <border>
      <left style="thin">
        <color rgb="FF808080"/>
      </left>
      <right style="thin">
        <color rgb="FF808080"/>
      </right>
      <top style="thin">
        <color rgb="FF808080"/>
      </top>
      <bottom style="thin">
        <color rgb="FF808080"/>
      </bottom>
      <diagonal/>
    </border>
    <border>
      <left style="thick">
        <color rgb="FF1F4E78"/>
      </left>
      <right/>
      <top/>
      <bottom style="thick">
        <color rgb="FF1F4E78"/>
      </bottom>
      <diagonal/>
    </border>
    <border>
      <left/>
      <right/>
      <top/>
      <bottom style="thick">
        <color rgb="FF1F4E78"/>
      </bottom>
      <diagonal/>
    </border>
    <border>
      <left/>
      <right style="thick">
        <color rgb="FF1F4E78"/>
      </right>
      <top/>
      <bottom style="thick">
        <color rgb="FF1F4E78"/>
      </bottom>
      <diagonal/>
    </border>
  </borders>
  <cellStyleXfs count="1">
    <xf numFmtId="0" fontId="0" fillId="0" borderId="0"/>
  </cellStyleXfs>
  <cellXfs count="90">
    <xf numFmtId="0" fontId="0" fillId="0" borderId="0" xfId="0"/>
    <xf numFmtId="0" fontId="0" fillId="0" borderId="0" xfId="0" applyAlignment="1"/>
    <xf numFmtId="0" fontId="2" fillId="0" borderId="0" xfId="0" applyFont="1" applyAlignment="1"/>
    <xf numFmtId="0" fontId="6" fillId="0" borderId="0" xfId="0" applyFont="1" applyAlignment="1">
      <alignment horizontal="right" vertical="top"/>
    </xf>
    <xf numFmtId="0" fontId="2" fillId="0" borderId="0" xfId="0" applyFont="1" applyAlignment="1">
      <alignment vertical="top" wrapText="1"/>
    </xf>
    <xf numFmtId="0" fontId="2" fillId="2" borderId="1" xfId="0" applyFont="1" applyFill="1" applyBorder="1" applyAlignment="1"/>
    <xf numFmtId="0" fontId="2" fillId="0" borderId="0" xfId="0" applyFont="1" applyAlignment="1">
      <alignment vertical="center"/>
    </xf>
    <xf numFmtId="0" fontId="2" fillId="3" borderId="1" xfId="0" applyFont="1" applyFill="1" applyBorder="1" applyAlignment="1"/>
    <xf numFmtId="0" fontId="2" fillId="4" borderId="1" xfId="0" applyFont="1" applyFill="1" applyBorder="1" applyAlignment="1"/>
    <xf numFmtId="0" fontId="2" fillId="5" borderId="1" xfId="0" applyFont="1" applyFill="1" applyBorder="1" applyAlignment="1"/>
    <xf numFmtId="0" fontId="2" fillId="6" borderId="1" xfId="0" applyFont="1" applyFill="1" applyBorder="1" applyAlignment="1"/>
    <xf numFmtId="0" fontId="2" fillId="7" borderId="1" xfId="0" applyFont="1" applyFill="1" applyBorder="1" applyAlignment="1"/>
    <xf numFmtId="0" fontId="9" fillId="0" borderId="1" xfId="0" applyFont="1" applyBorder="1" applyAlignment="1">
      <alignment vertical="center" wrapText="1"/>
    </xf>
    <xf numFmtId="0" fontId="2" fillId="2" borderId="1" xfId="0" applyFont="1" applyFill="1" applyBorder="1" applyAlignment="1" applyProtection="1">
      <protection locked="0"/>
    </xf>
    <xf numFmtId="0" fontId="2" fillId="3" borderId="1" xfId="0" applyFont="1" applyFill="1" applyBorder="1" applyAlignment="1" applyProtection="1">
      <protection locked="0"/>
    </xf>
    <xf numFmtId="0" fontId="10" fillId="0" borderId="0" xfId="0" applyFont="1" applyAlignment="1"/>
    <xf numFmtId="1" fontId="2" fillId="2" borderId="1" xfId="0" applyNumberFormat="1" applyFont="1" applyFill="1" applyBorder="1" applyAlignment="1" applyProtection="1">
      <protection locked="0"/>
    </xf>
    <xf numFmtId="0" fontId="13" fillId="8"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8" fillId="5" borderId="1" xfId="0" applyFont="1" applyFill="1" applyBorder="1" applyAlignment="1"/>
    <xf numFmtId="0" fontId="19" fillId="6" borderId="1" xfId="0" applyFont="1" applyFill="1" applyBorder="1" applyAlignment="1"/>
    <xf numFmtId="0" fontId="0" fillId="0" borderId="1" xfId="0" applyBorder="1" applyAlignment="1">
      <alignment horizontal="center"/>
    </xf>
    <xf numFmtId="0" fontId="15"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14" fontId="2" fillId="2" borderId="1" xfId="0" applyNumberFormat="1" applyFont="1" applyFill="1" applyBorder="1" applyAlignment="1" applyProtection="1">
      <protection locked="0"/>
    </xf>
    <xf numFmtId="4" fontId="2" fillId="2" borderId="1" xfId="0" applyNumberFormat="1" applyFont="1" applyFill="1" applyBorder="1" applyAlignment="1" applyProtection="1">
      <protection locked="0"/>
    </xf>
    <xf numFmtId="4" fontId="2" fillId="11" borderId="1" xfId="0" applyNumberFormat="1" applyFont="1" applyFill="1" applyBorder="1" applyAlignment="1"/>
    <xf numFmtId="14" fontId="2" fillId="3" borderId="1" xfId="0" applyNumberFormat="1" applyFont="1" applyFill="1" applyBorder="1" applyAlignment="1" applyProtection="1">
      <protection locked="0"/>
    </xf>
    <xf numFmtId="0" fontId="2" fillId="4" borderId="1" xfId="0" applyFont="1" applyFill="1" applyBorder="1" applyAlignment="1" applyProtection="1">
      <protection locked="0"/>
    </xf>
    <xf numFmtId="0" fontId="20" fillId="5" borderId="1" xfId="0" applyFont="1" applyFill="1" applyBorder="1" applyAlignment="1"/>
    <xf numFmtId="4" fontId="20" fillId="5" borderId="1" xfId="0" applyNumberFormat="1" applyFont="1" applyFill="1" applyBorder="1" applyAlignment="1"/>
    <xf numFmtId="0" fontId="0" fillId="0" borderId="2" xfId="0" applyBorder="1"/>
    <xf numFmtId="0" fontId="0" fillId="0" borderId="4" xfId="0" applyBorder="1"/>
    <xf numFmtId="0" fontId="0" fillId="0" borderId="5" xfId="0" applyBorder="1"/>
    <xf numFmtId="0" fontId="0" fillId="0" borderId="6" xfId="0" applyBorder="1"/>
    <xf numFmtId="0" fontId="21" fillId="0" borderId="0" xfId="0" applyFont="1" applyAlignment="1">
      <alignment horizontal="left" vertical="top" wrapText="1"/>
    </xf>
    <xf numFmtId="0" fontId="22" fillId="0" borderId="0" xfId="0" applyFont="1" applyAlignment="1">
      <alignment horizontal="left" vertical="top"/>
    </xf>
    <xf numFmtId="164" fontId="22" fillId="0" borderId="0" xfId="0" applyNumberFormat="1" applyFont="1" applyAlignment="1">
      <alignment horizontal="left" vertical="top"/>
    </xf>
    <xf numFmtId="0" fontId="22" fillId="0" borderId="0" xfId="0" applyFont="1" applyAlignment="1">
      <alignment horizontal="left" vertical="top" wrapText="1"/>
    </xf>
    <xf numFmtId="0" fontId="22" fillId="0" borderId="0" xfId="0" applyFont="1" applyAlignment="1">
      <alignment horizontal="right" vertical="top"/>
    </xf>
    <xf numFmtId="0" fontId="9" fillId="0" borderId="0" xfId="0" applyFont="1" applyAlignment="1">
      <alignment horizontal="right" vertical="top"/>
    </xf>
    <xf numFmtId="0" fontId="21" fillId="0" borderId="0" xfId="0" applyFont="1"/>
    <xf numFmtId="0" fontId="0" fillId="0" borderId="7" xfId="0" applyBorder="1"/>
    <xf numFmtId="0" fontId="0" fillId="0" borderId="9" xfId="0" applyBorder="1"/>
    <xf numFmtId="0" fontId="0" fillId="0" borderId="10" xfId="0" applyBorder="1"/>
    <xf numFmtId="0" fontId="0" fillId="0" borderId="11" xfId="0" applyBorder="1"/>
    <xf numFmtId="0" fontId="25" fillId="8" borderId="1" xfId="0" applyFont="1" applyFill="1" applyBorder="1" applyAlignment="1">
      <alignment horizontal="center" vertical="center"/>
    </xf>
    <xf numFmtId="0" fontId="26" fillId="5" borderId="0" xfId="0" applyFont="1" applyFill="1" applyAlignment="1">
      <alignment horizontal="center"/>
    </xf>
    <xf numFmtId="0" fontId="27" fillId="5" borderId="0" xfId="0" applyFont="1" applyFill="1" applyAlignment="1"/>
    <xf numFmtId="0" fontId="26" fillId="0" borderId="0" xfId="0" applyFont="1" applyAlignment="1">
      <alignment horizontal="center"/>
    </xf>
    <xf numFmtId="0" fontId="27" fillId="0" borderId="0" xfId="0" applyFont="1" applyAlignment="1"/>
    <xf numFmtId="0" fontId="2" fillId="5" borderId="1" xfId="0" applyFont="1" applyFill="1" applyBorder="1" applyAlignment="1">
      <alignment horizontal="center" vertical="top" wrapText="1"/>
    </xf>
    <xf numFmtId="0" fontId="2" fillId="5" borderId="1" xfId="0" applyFont="1" applyFill="1" applyBorder="1" applyAlignment="1">
      <alignment horizontal="left" vertical="top" wrapText="1"/>
    </xf>
    <xf numFmtId="0" fontId="0" fillId="5" borderId="1" xfId="0" applyFill="1" applyBorder="1" applyAlignment="1"/>
    <xf numFmtId="0" fontId="2" fillId="12" borderId="1" xfId="0" applyFont="1" applyFill="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0" fillId="0" borderId="1" xfId="0" applyBorder="1" applyAlignment="1"/>
    <xf numFmtId="0" fontId="2" fillId="13" borderId="1" xfId="0" applyFont="1" applyFill="1" applyBorder="1" applyAlignment="1">
      <alignment horizontal="center" vertical="top" wrapText="1"/>
    </xf>
    <xf numFmtId="0" fontId="2" fillId="13" borderId="1" xfId="0" applyFont="1" applyFill="1" applyBorder="1" applyAlignment="1">
      <alignment horizontal="center" vertical="top" wrapText="1"/>
    </xf>
    <xf numFmtId="0" fontId="2" fillId="11" borderId="1" xfId="0" applyFont="1" applyFill="1" applyBorder="1" applyAlignment="1">
      <alignment horizontal="center" vertical="top" wrapText="1"/>
    </xf>
    <xf numFmtId="0" fontId="2" fillId="11" borderId="1" xfId="0" applyFont="1" applyFill="1" applyBorder="1" applyAlignment="1">
      <alignment horizontal="center" vertical="top" wrapText="1"/>
    </xf>
    <xf numFmtId="0" fontId="2" fillId="5" borderId="1" xfId="0" applyFont="1" applyFill="1" applyBorder="1" applyAlignment="1">
      <alignment horizontal="center"/>
    </xf>
    <xf numFmtId="0" fontId="2" fillId="0" borderId="1" xfId="0" applyFont="1" applyBorder="1" applyAlignment="1">
      <alignment horizontal="center"/>
    </xf>
    <xf numFmtId="0" fontId="1" fillId="2" borderId="1" xfId="0" applyFont="1" applyFill="1" applyBorder="1" applyAlignment="1" applyProtection="1">
      <protection locked="0"/>
    </xf>
    <xf numFmtId="0" fontId="1" fillId="3" borderId="1" xfId="0" applyFont="1" applyFill="1" applyBorder="1" applyAlignment="1" applyProtection="1">
      <protection locked="0"/>
    </xf>
    <xf numFmtId="0" fontId="1" fillId="2" borderId="1" xfId="0" applyFont="1" applyFill="1" applyBorder="1" applyAlignment="1" applyProtection="1">
      <alignment vertical="top" wrapText="1"/>
      <protection locked="0"/>
    </xf>
    <xf numFmtId="14" fontId="1" fillId="2" borderId="1" xfId="0" applyNumberFormat="1" applyFont="1" applyFill="1" applyBorder="1" applyAlignment="1" applyProtection="1">
      <protection locked="0"/>
    </xf>
    <xf numFmtId="0" fontId="3" fillId="0" borderId="0" xfId="0" applyFont="1" applyBorder="1" applyAlignment="1"/>
    <xf numFmtId="0" fontId="4" fillId="0" borderId="0" xfId="0" applyFont="1" applyBorder="1" applyAlignment="1"/>
    <xf numFmtId="0" fontId="5" fillId="0" borderId="0" xfId="0" applyFont="1" applyBorder="1" applyAlignment="1"/>
    <xf numFmtId="0" fontId="7" fillId="0" borderId="0" xfId="0" applyFont="1" applyBorder="1" applyAlignment="1">
      <alignment vertical="top" wrapText="1"/>
    </xf>
    <xf numFmtId="0" fontId="4" fillId="0" borderId="0" xfId="0" applyFont="1" applyBorder="1" applyAlignment="1">
      <alignment wrapText="1"/>
    </xf>
    <xf numFmtId="0" fontId="8" fillId="0" borderId="0" xfId="0" applyFont="1" applyBorder="1" applyAlignment="1"/>
    <xf numFmtId="0" fontId="11" fillId="0" borderId="0" xfId="0" applyFont="1" applyBorder="1" applyAlignment="1">
      <alignment vertical="top" wrapText="1"/>
    </xf>
    <xf numFmtId="0" fontId="12" fillId="0" borderId="0" xfId="0" applyFont="1" applyBorder="1" applyAlignment="1"/>
    <xf numFmtId="0" fontId="7" fillId="0" borderId="0" xfId="0" applyFont="1" applyBorder="1" applyAlignment="1">
      <alignment vertical="center"/>
    </xf>
    <xf numFmtId="0" fontId="13" fillId="8"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7" fillId="0" borderId="0" xfId="0" applyFont="1" applyBorder="1" applyAlignment="1">
      <alignment vertical="center" wrapText="1"/>
    </xf>
    <xf numFmtId="0" fontId="14" fillId="10" borderId="0" xfId="0" applyFont="1" applyFill="1" applyBorder="1" applyAlignment="1">
      <alignment horizontal="center" vertical="center"/>
    </xf>
    <xf numFmtId="0" fontId="24" fillId="0" borderId="8" xfId="0" applyFont="1" applyBorder="1" applyAlignment="1">
      <alignment horizontal="center" vertical="center" wrapText="1"/>
    </xf>
    <xf numFmtId="0" fontId="3" fillId="0" borderId="3" xfId="0" applyFont="1" applyBorder="1" applyAlignment="1">
      <alignment horizontal="center" vertical="center"/>
    </xf>
    <xf numFmtId="0" fontId="23" fillId="0" borderId="0" xfId="0" applyFont="1" applyBorder="1" applyAlignment="1">
      <alignment horizontal="left" vertical="center"/>
    </xf>
    <xf numFmtId="0" fontId="7" fillId="7" borderId="0" xfId="0" applyFont="1" applyFill="1" applyBorder="1" applyAlignment="1">
      <alignment vertical="top" wrapText="1"/>
    </xf>
    <xf numFmtId="0" fontId="28" fillId="0" borderId="0" xfId="0" applyFont="1" applyBorder="1" applyAlignment="1"/>
    <xf numFmtId="0" fontId="29" fillId="0" borderId="0" xfId="0" applyFont="1" applyBorder="1" applyAlignment="1"/>
  </cellXfs>
  <cellStyles count="1">
    <cellStyle name="Normal" xfId="0" builtinId="0"/>
  </cellStyles>
  <dxfs count="2">
    <dxf>
      <fill>
        <patternFill>
          <bgColor rgb="FFFFC7CE"/>
        </patternFill>
      </fill>
    </dxf>
    <dxf>
      <fill>
        <patternFill>
          <bgColor rgb="FFFFC7CE"/>
        </patternFill>
      </fill>
    </dxf>
  </dxfs>
  <tableStyles count="0" defaultTableStyle="TableStyleMedium9" defaultPivotStyle="PivotStyleLight16"/>
  <colors>
    <indexedColors>
      <rgbColor rgb="FF000000"/>
      <rgbColor rgb="FFFFFFFF"/>
      <rgbColor rgb="FFC00000"/>
      <rgbColor rgb="FF00FF00"/>
      <rgbColor rgb="FF0000FF"/>
      <rgbColor rgb="FFFFE699"/>
      <rgbColor rgb="FFFF00FF"/>
      <rgbColor rgb="FF00FFFF"/>
      <rgbColor rgb="FF800000"/>
      <rgbColor rgb="FF008000"/>
      <rgbColor rgb="FF000080"/>
      <rgbColor rgb="FF548235"/>
      <rgbColor rgb="FF800080"/>
      <rgbColor rgb="FF008080"/>
      <rgbColor rgb="FFBFBFBF"/>
      <rgbColor rgb="FF808080"/>
      <rgbColor rgb="FF9999FF"/>
      <rgbColor rgb="FF993366"/>
      <rgbColor rgb="FFF2F2F2"/>
      <rgbColor rgb="FFDDEBF7"/>
      <rgbColor rgb="FF660066"/>
      <rgbColor rgb="FFFF8080"/>
      <rgbColor rgb="FF0066CC"/>
      <rgbColor rgb="FFD9EAD3"/>
      <rgbColor rgb="FF000080"/>
      <rgbColor rgb="FFFF00FF"/>
      <rgbColor rgb="FFFFFF00"/>
      <rgbColor rgb="FF00FFFF"/>
      <rgbColor rgb="FF800080"/>
      <rgbColor rgb="FF800000"/>
      <rgbColor rgb="FF008080"/>
      <rgbColor rgb="FF0000FF"/>
      <rgbColor rgb="FF00CCFF"/>
      <rgbColor rgb="FFE2EFDA"/>
      <rgbColor rgb="FFC6EFCE"/>
      <rgbColor rgb="FFFFFF99"/>
      <rgbColor rgb="FF99CCFF"/>
      <rgbColor rgb="FFFFC7CE"/>
      <rgbColor rgb="FFCC99FF"/>
      <rgbColor rgb="FFF4CCCC"/>
      <rgbColor rgb="FF2E75B6"/>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63"/>
  <sheetViews>
    <sheetView showGridLines="0" tabSelected="1" workbookViewId="0">
      <selection activeCell="C10" sqref="C10"/>
    </sheetView>
  </sheetViews>
  <sheetFormatPr baseColWidth="10" defaultColWidth="8.7109375" defaultRowHeight="15"/>
  <cols>
    <col min="1" max="1" width="3" style="1" customWidth="1"/>
    <col min="2" max="2" width="14" style="1" customWidth="1"/>
    <col min="3" max="5" width="95" style="1" customWidth="1"/>
    <col min="6" max="7" width="3" style="1" customWidth="1"/>
  </cols>
  <sheetData>
    <row r="1" spans="1:7" ht="15" customHeight="1">
      <c r="A1" s="2"/>
      <c r="B1" s="2"/>
      <c r="C1" s="2"/>
      <c r="D1" s="2"/>
      <c r="E1" s="2"/>
      <c r="F1" s="2"/>
      <c r="G1" s="2"/>
    </row>
    <row r="2" spans="1:7" ht="17.25" customHeight="1">
      <c r="A2" s="2"/>
      <c r="B2" s="71" t="s">
        <v>0</v>
      </c>
      <c r="C2" s="71"/>
      <c r="D2" s="2"/>
      <c r="E2" s="2"/>
      <c r="F2" s="2"/>
      <c r="G2" s="2"/>
    </row>
    <row r="3" spans="1:7" ht="15" customHeight="1">
      <c r="A3" s="2"/>
      <c r="B3" s="72" t="s">
        <v>1</v>
      </c>
      <c r="C3" s="72"/>
      <c r="D3" s="2"/>
      <c r="E3" s="2"/>
      <c r="F3" s="2"/>
      <c r="G3" s="2"/>
    </row>
    <row r="4" spans="1:7" ht="15" customHeight="1">
      <c r="A4" s="2"/>
      <c r="B4" s="2"/>
      <c r="C4" s="2"/>
      <c r="D4" s="2"/>
      <c r="E4" s="2"/>
      <c r="F4" s="2"/>
      <c r="G4" s="2"/>
    </row>
    <row r="5" spans="1:7" ht="15" customHeight="1">
      <c r="A5" s="2"/>
      <c r="B5" s="73" t="s">
        <v>2</v>
      </c>
      <c r="C5" s="73"/>
      <c r="D5" s="2"/>
      <c r="E5" s="2"/>
      <c r="F5" s="2"/>
      <c r="G5" s="2"/>
    </row>
    <row r="6" spans="1:7" ht="15" customHeight="1">
      <c r="A6" s="2"/>
      <c r="B6" s="2"/>
      <c r="C6" s="2"/>
      <c r="D6" s="2"/>
      <c r="E6" s="2"/>
      <c r="F6" s="2"/>
      <c r="G6" s="2"/>
    </row>
    <row r="7" spans="1:7" ht="27.75" customHeight="1">
      <c r="A7" s="2"/>
      <c r="B7" s="3" t="s">
        <v>3</v>
      </c>
      <c r="C7" s="4" t="s">
        <v>4</v>
      </c>
      <c r="D7" s="2"/>
      <c r="E7" s="2"/>
      <c r="F7" s="2"/>
      <c r="G7" s="2"/>
    </row>
    <row r="8" spans="1:7" ht="27.75" customHeight="1">
      <c r="A8" s="2"/>
      <c r="B8" s="3" t="s">
        <v>5</v>
      </c>
      <c r="C8" s="4" t="s">
        <v>6</v>
      </c>
      <c r="D8" s="2"/>
      <c r="E8" s="2"/>
      <c r="F8" s="2"/>
      <c r="G8" s="2"/>
    </row>
    <row r="9" spans="1:7" ht="27.75" customHeight="1">
      <c r="A9" s="2"/>
      <c r="B9" s="3" t="s">
        <v>7</v>
      </c>
      <c r="C9" s="4" t="s">
        <v>8</v>
      </c>
      <c r="D9" s="2"/>
      <c r="E9" s="2"/>
      <c r="F9" s="2"/>
      <c r="G9" s="2"/>
    </row>
    <row r="10" spans="1:7" ht="27.75" customHeight="1">
      <c r="A10" s="2"/>
      <c r="B10" s="3" t="s">
        <v>9</v>
      </c>
      <c r="C10" s="4" t="s">
        <v>10</v>
      </c>
      <c r="D10" s="2"/>
      <c r="E10" s="2"/>
      <c r="F10" s="2"/>
      <c r="G10" s="2"/>
    </row>
    <row r="11" spans="1:7" ht="27.75" customHeight="1">
      <c r="A11" s="2"/>
      <c r="B11" s="3" t="s">
        <v>11</v>
      </c>
      <c r="C11" s="4" t="s">
        <v>12</v>
      </c>
      <c r="D11" s="2"/>
      <c r="E11" s="2"/>
      <c r="F11" s="2"/>
      <c r="G11" s="2"/>
    </row>
    <row r="12" spans="1:7" ht="27.75" customHeight="1">
      <c r="A12" s="2"/>
      <c r="B12" s="3" t="s">
        <v>13</v>
      </c>
      <c r="C12" s="4" t="s">
        <v>14</v>
      </c>
      <c r="D12" s="2"/>
      <c r="E12" s="2"/>
      <c r="F12" s="2"/>
      <c r="G12" s="2"/>
    </row>
    <row r="13" spans="1:7" ht="27.75" customHeight="1">
      <c r="A13" s="2"/>
      <c r="B13" s="3" t="s">
        <v>15</v>
      </c>
      <c r="C13" s="4" t="s">
        <v>16</v>
      </c>
      <c r="D13" s="2"/>
      <c r="E13" s="2"/>
      <c r="F13" s="2"/>
      <c r="G13" s="2"/>
    </row>
    <row r="14" spans="1:7" ht="27.75" customHeight="1">
      <c r="A14" s="2"/>
      <c r="B14" s="3" t="s">
        <v>17</v>
      </c>
      <c r="C14" s="4" t="s">
        <v>18</v>
      </c>
      <c r="D14" s="2"/>
      <c r="E14" s="2"/>
      <c r="F14" s="2"/>
      <c r="G14" s="2"/>
    </row>
    <row r="15" spans="1:7" ht="27.75" customHeight="1">
      <c r="A15" s="2"/>
      <c r="B15" s="3" t="s">
        <v>19</v>
      </c>
      <c r="C15" s="4" t="s">
        <v>20</v>
      </c>
      <c r="D15" s="2"/>
      <c r="E15" s="2"/>
      <c r="F15" s="2"/>
      <c r="G15" s="2"/>
    </row>
    <row r="16" spans="1:7" ht="27.75" customHeight="1">
      <c r="A16" s="2"/>
      <c r="B16" s="3" t="s">
        <v>21</v>
      </c>
      <c r="C16" s="4" t="s">
        <v>22</v>
      </c>
      <c r="D16" s="2"/>
      <c r="E16" s="2"/>
      <c r="F16" s="2"/>
      <c r="G16" s="2"/>
    </row>
    <row r="17" spans="1:7" ht="27.75" customHeight="1">
      <c r="A17" s="2"/>
      <c r="B17" s="3" t="s">
        <v>23</v>
      </c>
      <c r="C17" s="4" t="s">
        <v>24</v>
      </c>
      <c r="D17" s="2"/>
      <c r="E17" s="2"/>
      <c r="F17" s="2"/>
      <c r="G17" s="2"/>
    </row>
    <row r="18" spans="1:7" ht="30" customHeight="1">
      <c r="A18" s="2"/>
      <c r="B18" s="74" t="s">
        <v>25</v>
      </c>
      <c r="C18" s="74"/>
      <c r="D18" s="2"/>
      <c r="E18" s="2"/>
      <c r="F18" s="2"/>
      <c r="G18" s="2"/>
    </row>
    <row r="19" spans="1:7" ht="15" customHeight="1">
      <c r="A19" s="2"/>
      <c r="B19" s="2"/>
      <c r="C19" s="2"/>
      <c r="D19" s="2"/>
      <c r="E19" s="2"/>
      <c r="F19" s="2"/>
      <c r="G19" s="2"/>
    </row>
    <row r="20" spans="1:7" ht="15" customHeight="1">
      <c r="A20" s="2"/>
      <c r="B20" s="73" t="s">
        <v>26</v>
      </c>
      <c r="C20" s="73"/>
      <c r="D20" s="2"/>
      <c r="E20" s="2"/>
      <c r="F20" s="2"/>
      <c r="G20" s="2"/>
    </row>
    <row r="21" spans="1:7" ht="15" customHeight="1">
      <c r="A21" s="2"/>
      <c r="B21" s="2"/>
      <c r="C21" s="2"/>
      <c r="D21" s="2"/>
      <c r="E21" s="2"/>
      <c r="F21" s="2"/>
      <c r="G21" s="2"/>
    </row>
    <row r="22" spans="1:7" ht="18" customHeight="1">
      <c r="A22" s="2"/>
      <c r="B22" s="5"/>
      <c r="C22" s="6" t="s">
        <v>27</v>
      </c>
      <c r="D22" s="2"/>
      <c r="E22" s="2"/>
      <c r="F22" s="2"/>
      <c r="G22" s="2"/>
    </row>
    <row r="23" spans="1:7" ht="18" customHeight="1">
      <c r="A23" s="2"/>
      <c r="B23" s="7"/>
      <c r="C23" s="6" t="s">
        <v>28</v>
      </c>
      <c r="D23" s="2"/>
      <c r="E23" s="2"/>
      <c r="F23" s="2"/>
      <c r="G23" s="2"/>
    </row>
    <row r="24" spans="1:7" ht="18" customHeight="1">
      <c r="A24" s="2"/>
      <c r="B24" s="8"/>
      <c r="C24" s="6" t="s">
        <v>29</v>
      </c>
      <c r="D24" s="2"/>
      <c r="E24" s="2"/>
      <c r="F24" s="2"/>
      <c r="G24" s="2"/>
    </row>
    <row r="25" spans="1:7" ht="18" customHeight="1">
      <c r="A25" s="2"/>
      <c r="B25" s="9"/>
      <c r="C25" s="6" t="s">
        <v>30</v>
      </c>
      <c r="D25" s="2"/>
      <c r="E25" s="2"/>
      <c r="F25" s="2"/>
      <c r="G25" s="2"/>
    </row>
    <row r="26" spans="1:7" ht="18" customHeight="1">
      <c r="A26" s="2"/>
      <c r="B26" s="10"/>
      <c r="C26" s="6" t="s">
        <v>31</v>
      </c>
      <c r="D26" s="2"/>
      <c r="E26" s="2"/>
      <c r="F26" s="2"/>
      <c r="G26" s="2"/>
    </row>
    <row r="27" spans="1:7" ht="18" customHeight="1">
      <c r="A27" s="2"/>
      <c r="B27" s="11"/>
      <c r="C27" s="6" t="s">
        <v>32</v>
      </c>
      <c r="D27" s="2"/>
      <c r="E27" s="2"/>
      <c r="F27" s="2"/>
      <c r="G27" s="2"/>
    </row>
    <row r="28" spans="1:7" ht="15" customHeight="1">
      <c r="A28" s="2"/>
      <c r="B28" s="2"/>
      <c r="C28" s="2"/>
      <c r="D28" s="2"/>
      <c r="E28" s="2"/>
      <c r="F28" s="2"/>
      <c r="G28" s="2"/>
    </row>
    <row r="29" spans="1:7" ht="15" customHeight="1">
      <c r="A29" s="2"/>
      <c r="B29" s="2"/>
      <c r="C29" s="2"/>
      <c r="D29" s="2"/>
      <c r="E29" s="2"/>
      <c r="F29" s="2"/>
      <c r="G29" s="2"/>
    </row>
    <row r="30" spans="1:7" ht="15" customHeight="1">
      <c r="A30" s="2"/>
      <c r="B30" s="2"/>
      <c r="C30" s="2"/>
      <c r="D30" s="2"/>
      <c r="E30" s="2"/>
      <c r="F30" s="2"/>
      <c r="G30" s="2"/>
    </row>
    <row r="31" spans="1:7" ht="15" customHeight="1">
      <c r="A31" s="2"/>
      <c r="B31" s="2"/>
      <c r="C31" s="2"/>
      <c r="D31" s="2"/>
      <c r="E31" s="2"/>
      <c r="F31" s="2"/>
      <c r="G31" s="2"/>
    </row>
    <row r="32" spans="1:7" ht="15" customHeight="1">
      <c r="A32" s="2"/>
      <c r="B32" s="2"/>
      <c r="C32" s="2"/>
      <c r="D32" s="2"/>
      <c r="E32" s="2"/>
      <c r="F32" s="2"/>
      <c r="G32" s="2"/>
    </row>
    <row r="33" spans="1:7" ht="15" customHeight="1">
      <c r="A33" s="2"/>
      <c r="B33" s="2"/>
      <c r="C33" s="2"/>
      <c r="D33" s="2"/>
      <c r="E33" s="2"/>
      <c r="F33" s="2"/>
      <c r="G33" s="2"/>
    </row>
    <row r="34" spans="1:7" ht="15" customHeight="1">
      <c r="A34" s="2"/>
      <c r="B34" s="2"/>
      <c r="C34" s="2"/>
      <c r="D34" s="2"/>
      <c r="E34" s="2"/>
      <c r="F34" s="2"/>
      <c r="G34" s="2"/>
    </row>
    <row r="35" spans="1:7" ht="15" customHeight="1">
      <c r="A35" s="2"/>
      <c r="B35" s="2"/>
      <c r="C35" s="2"/>
      <c r="D35" s="2"/>
      <c r="E35" s="2"/>
      <c r="F35" s="2"/>
      <c r="G35" s="2"/>
    </row>
    <row r="36" spans="1:7" ht="15" customHeight="1">
      <c r="A36" s="2"/>
      <c r="B36" s="2"/>
      <c r="C36" s="2"/>
      <c r="D36" s="2"/>
      <c r="E36" s="2"/>
      <c r="F36" s="2"/>
      <c r="G36" s="2"/>
    </row>
    <row r="37" spans="1:7" ht="15" customHeight="1">
      <c r="A37" s="2"/>
      <c r="B37" s="2"/>
      <c r="C37" s="2"/>
      <c r="D37" s="2"/>
      <c r="E37" s="2"/>
      <c r="F37" s="2"/>
      <c r="G37" s="2"/>
    </row>
    <row r="38" spans="1:7" ht="15" customHeight="1">
      <c r="A38" s="2"/>
      <c r="B38" s="2"/>
      <c r="C38" s="2"/>
      <c r="D38" s="2"/>
      <c r="E38" s="2"/>
      <c r="F38" s="2"/>
      <c r="G38" s="2"/>
    </row>
    <row r="39" spans="1:7" ht="15" customHeight="1">
      <c r="A39" s="2"/>
      <c r="B39" s="2"/>
      <c r="C39" s="2"/>
      <c r="D39" s="2"/>
      <c r="E39" s="2"/>
      <c r="F39" s="2"/>
      <c r="G39" s="2"/>
    </row>
    <row r="40" spans="1:7" ht="15" customHeight="1">
      <c r="A40" s="2"/>
      <c r="B40" s="2"/>
      <c r="C40" s="2"/>
      <c r="D40" s="2"/>
      <c r="E40" s="2"/>
      <c r="F40" s="2"/>
      <c r="G40" s="2"/>
    </row>
    <row r="41" spans="1:7" ht="15" customHeight="1">
      <c r="A41" s="2"/>
      <c r="B41" s="2"/>
      <c r="C41" s="2"/>
      <c r="D41" s="2"/>
      <c r="E41" s="2"/>
      <c r="F41" s="2"/>
      <c r="G41" s="2"/>
    </row>
    <row r="42" spans="1:7" ht="15" customHeight="1">
      <c r="A42" s="2"/>
      <c r="B42" s="2"/>
      <c r="C42" s="2"/>
      <c r="D42" s="2"/>
      <c r="E42" s="2"/>
      <c r="F42" s="2"/>
      <c r="G42" s="2"/>
    </row>
    <row r="43" spans="1:7" ht="15" customHeight="1">
      <c r="A43" s="2"/>
      <c r="B43" s="2"/>
      <c r="C43" s="2"/>
      <c r="D43" s="2"/>
      <c r="E43" s="2"/>
      <c r="F43" s="2"/>
      <c r="G43" s="2"/>
    </row>
    <row r="44" spans="1:7" ht="15" customHeight="1">
      <c r="A44" s="2"/>
      <c r="B44" s="2"/>
      <c r="C44" s="2"/>
      <c r="D44" s="2"/>
      <c r="E44" s="2"/>
      <c r="F44" s="2"/>
      <c r="G44" s="2"/>
    </row>
    <row r="45" spans="1:7" ht="15" customHeight="1">
      <c r="A45" s="2"/>
      <c r="B45" s="2"/>
      <c r="C45" s="2"/>
      <c r="D45" s="2"/>
      <c r="E45" s="2"/>
      <c r="F45" s="2"/>
      <c r="G45" s="2"/>
    </row>
    <row r="46" spans="1:7" ht="15" customHeight="1">
      <c r="A46" s="2"/>
      <c r="B46" s="2"/>
      <c r="C46" s="2"/>
      <c r="D46" s="2"/>
      <c r="E46" s="2"/>
      <c r="F46" s="2"/>
      <c r="G46" s="2"/>
    </row>
    <row r="47" spans="1:7" ht="15" customHeight="1">
      <c r="A47" s="2"/>
      <c r="B47" s="2"/>
      <c r="C47" s="2"/>
      <c r="D47" s="2"/>
      <c r="E47" s="2"/>
      <c r="F47" s="2"/>
      <c r="G47" s="2"/>
    </row>
    <row r="48" spans="1:7" ht="15" customHeight="1">
      <c r="A48" s="2"/>
      <c r="B48" s="2"/>
      <c r="C48" s="2"/>
      <c r="D48" s="2"/>
      <c r="E48" s="2"/>
      <c r="F48" s="2"/>
      <c r="G48" s="2"/>
    </row>
    <row r="49" spans="1:7" ht="15" customHeight="1">
      <c r="A49" s="2"/>
      <c r="B49" s="2"/>
      <c r="C49" s="2"/>
      <c r="D49" s="2"/>
      <c r="E49" s="2"/>
      <c r="F49" s="2"/>
      <c r="G49" s="2"/>
    </row>
    <row r="50" spans="1:7" ht="15" customHeight="1">
      <c r="A50" s="2"/>
      <c r="B50" s="2"/>
      <c r="C50" s="2"/>
      <c r="D50" s="2"/>
      <c r="E50" s="2"/>
      <c r="F50" s="2"/>
      <c r="G50" s="2"/>
    </row>
    <row r="51" spans="1:7" ht="15" customHeight="1">
      <c r="A51" s="2"/>
      <c r="B51" s="2"/>
      <c r="C51" s="2"/>
      <c r="D51" s="2"/>
      <c r="E51" s="2"/>
      <c r="F51" s="2"/>
      <c r="G51" s="2"/>
    </row>
    <row r="52" spans="1:7" ht="15" customHeight="1">
      <c r="A52" s="2"/>
      <c r="B52" s="2"/>
      <c r="C52" s="2"/>
      <c r="D52" s="2"/>
      <c r="E52" s="2"/>
      <c r="F52" s="2"/>
      <c r="G52" s="2"/>
    </row>
    <row r="53" spans="1:7" ht="15" customHeight="1">
      <c r="A53" s="2"/>
      <c r="B53" s="2"/>
      <c r="C53" s="2"/>
      <c r="D53" s="2"/>
      <c r="E53" s="2"/>
      <c r="F53" s="2"/>
      <c r="G53" s="2"/>
    </row>
    <row r="54" spans="1:7" ht="15" customHeight="1">
      <c r="A54" s="2"/>
      <c r="B54" s="2"/>
      <c r="C54" s="2"/>
      <c r="D54" s="2"/>
      <c r="E54" s="2"/>
      <c r="F54" s="2"/>
      <c r="G54" s="2"/>
    </row>
    <row r="55" spans="1:7" ht="15" customHeight="1">
      <c r="A55" s="2"/>
      <c r="B55" s="2"/>
      <c r="C55" s="2"/>
      <c r="D55" s="2"/>
      <c r="E55" s="2"/>
      <c r="F55" s="2"/>
      <c r="G55" s="2"/>
    </row>
    <row r="56" spans="1:7" ht="15" customHeight="1">
      <c r="A56" s="2"/>
      <c r="B56" s="2"/>
      <c r="C56" s="2"/>
      <c r="D56" s="2"/>
      <c r="E56" s="2"/>
      <c r="F56" s="2"/>
      <c r="G56" s="2"/>
    </row>
    <row r="57" spans="1:7" ht="15" customHeight="1">
      <c r="A57" s="2"/>
      <c r="B57" s="2"/>
      <c r="C57" s="2"/>
      <c r="D57" s="2"/>
      <c r="E57" s="2"/>
      <c r="F57" s="2"/>
      <c r="G57" s="2"/>
    </row>
    <row r="58" spans="1:7" ht="15" customHeight="1">
      <c r="A58" s="2"/>
      <c r="B58" s="2"/>
      <c r="C58" s="2"/>
      <c r="D58" s="2"/>
      <c r="E58" s="2"/>
      <c r="F58" s="2"/>
      <c r="G58" s="2"/>
    </row>
    <row r="59" spans="1:7" ht="15" customHeight="1">
      <c r="A59" s="2"/>
      <c r="B59" s="2"/>
      <c r="C59" s="2"/>
      <c r="D59" s="2"/>
      <c r="E59" s="2"/>
      <c r="F59" s="2"/>
      <c r="G59" s="2"/>
    </row>
    <row r="60" spans="1:7" ht="15" customHeight="1">
      <c r="A60" s="2"/>
      <c r="B60" s="2"/>
      <c r="C60" s="2"/>
      <c r="D60" s="2"/>
      <c r="E60" s="2"/>
      <c r="F60" s="2"/>
      <c r="G60" s="2"/>
    </row>
    <row r="61" spans="1:7" ht="15" customHeight="1">
      <c r="A61" s="2"/>
      <c r="B61" s="2"/>
      <c r="C61" s="2"/>
      <c r="D61" s="2"/>
      <c r="E61" s="2"/>
      <c r="F61" s="2"/>
      <c r="G61" s="2"/>
    </row>
    <row r="62" spans="1:7" ht="15" customHeight="1">
      <c r="A62" s="2"/>
      <c r="B62" s="2"/>
      <c r="C62" s="2"/>
      <c r="D62" s="2"/>
      <c r="E62" s="2"/>
      <c r="F62" s="2"/>
      <c r="G62" s="2"/>
    </row>
    <row r="63" spans="1:7" ht="15" customHeight="1">
      <c r="A63" s="2"/>
      <c r="B63" s="2"/>
      <c r="C63" s="2"/>
      <c r="D63" s="2"/>
      <c r="E63" s="2"/>
      <c r="F63" s="2"/>
      <c r="G63" s="2"/>
    </row>
  </sheetData>
  <sheetProtection sheet="1"/>
  <mergeCells count="5">
    <mergeCell ref="B2:C2"/>
    <mergeCell ref="B3:C3"/>
    <mergeCell ref="B5:C5"/>
    <mergeCell ref="B18:C18"/>
    <mergeCell ref="B20:C2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dimension ref="A2:D18"/>
  <sheetViews>
    <sheetView showGridLines="0" workbookViewId="0">
      <selection activeCell="C17" sqref="C17"/>
    </sheetView>
  </sheetViews>
  <sheetFormatPr baseColWidth="10" defaultColWidth="8.7109375" defaultRowHeight="15"/>
  <cols>
    <col min="1" max="1" width="3" style="1" customWidth="1"/>
    <col min="2" max="2" width="32" style="1" customWidth="1"/>
    <col min="3" max="3" width="45" style="1" customWidth="1"/>
    <col min="4" max="4" width="3" style="1" customWidth="1"/>
  </cols>
  <sheetData>
    <row r="2" spans="2:3" ht="17.25" customHeight="1">
      <c r="B2" s="71" t="s">
        <v>33</v>
      </c>
      <c r="C2" s="71"/>
    </row>
    <row r="3" spans="2:3" ht="15" customHeight="1">
      <c r="B3" s="75" t="s">
        <v>34</v>
      </c>
      <c r="C3" s="75"/>
    </row>
    <row r="5" spans="2:3" ht="15" customHeight="1">
      <c r="B5" s="76" t="s">
        <v>35</v>
      </c>
      <c r="C5" s="76"/>
    </row>
    <row r="7" spans="2:3" ht="19.5" customHeight="1">
      <c r="B7" s="12" t="s">
        <v>36</v>
      </c>
      <c r="C7" s="67"/>
    </row>
    <row r="8" spans="2:3" ht="15" customHeight="1">
      <c r="B8" s="12" t="s">
        <v>37</v>
      </c>
      <c r="C8" s="67"/>
    </row>
    <row r="9" spans="2:3" ht="15" customHeight="1">
      <c r="B9" s="12" t="s">
        <v>38</v>
      </c>
      <c r="C9" s="67"/>
    </row>
    <row r="10" spans="2:3" ht="15" customHeight="1">
      <c r="B10" s="12" t="s">
        <v>39</v>
      </c>
      <c r="C10" s="68"/>
    </row>
    <row r="11" spans="2:3" ht="15" customHeight="1">
      <c r="B11" s="12" t="s">
        <v>40</v>
      </c>
      <c r="C11" s="67"/>
    </row>
    <row r="12" spans="2:3" ht="15" customHeight="1">
      <c r="B12" s="12" t="s">
        <v>41</v>
      </c>
      <c r="C12" s="67"/>
    </row>
    <row r="13" spans="2:3" ht="15" customHeight="1">
      <c r="B13" s="12" t="s">
        <v>42</v>
      </c>
      <c r="C13" s="67"/>
    </row>
    <row r="14" spans="2:3" ht="15" customHeight="1">
      <c r="B14" s="12" t="s">
        <v>43</v>
      </c>
      <c r="C14" s="68"/>
    </row>
    <row r="15" spans="2:3" ht="15" customHeight="1">
      <c r="B15" s="15" t="s">
        <v>44</v>
      </c>
      <c r="C15" s="15" t="str">
        <f>IF(C12="","",RIGHT(REPT("0",2)&amp;IF(ISNUMBER(SEARCH(" - ",C12)),LEFT(C12,SEARCH(" - ",C12)-1),C12),2))</f>
        <v/>
      </c>
    </row>
    <row r="17" spans="2:3" ht="23.25" customHeight="1">
      <c r="B17" s="12" t="s">
        <v>45</v>
      </c>
      <c r="C17" s="16"/>
    </row>
    <row r="18" spans="2:3" ht="25.5" customHeight="1">
      <c r="B18" s="77" t="s">
        <v>46</v>
      </c>
      <c r="C18" s="77"/>
    </row>
  </sheetData>
  <sheetProtection sheet="1"/>
  <mergeCells count="4">
    <mergeCell ref="B2:C2"/>
    <mergeCell ref="B3:C3"/>
    <mergeCell ref="B5:C5"/>
    <mergeCell ref="B18:C18"/>
  </mergeCells>
  <dataValidations count="1">
    <dataValidation type="list" allowBlank="1" sqref="C12">
      <formula1>'Tablas de Códigos'!$G$111:$G$135</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sheetPr>
    <tabColor rgb="FFFFFF00"/>
  </sheetPr>
  <dimension ref="A1:P204"/>
  <sheetViews>
    <sheetView showGridLines="0" workbookViewId="0">
      <pane xSplit="1" ySplit="4" topLeftCell="B5" activePane="bottomRight" state="frozen"/>
      <selection sqref="A1:B1"/>
      <selection pane="topRight" sqref="A1:B1"/>
      <selection pane="bottomLeft" sqref="A1:B1"/>
      <selection pane="bottomRight" activeCell="F18" sqref="F18"/>
    </sheetView>
  </sheetViews>
  <sheetFormatPr baseColWidth="10" defaultColWidth="8.7109375" defaultRowHeight="15"/>
  <cols>
    <col min="1" max="1" width="14" style="1" customWidth="1"/>
    <col min="2" max="2" width="26" style="1" customWidth="1"/>
    <col min="3" max="3" width="24" style="1" customWidth="1"/>
    <col min="4" max="4" width="18" style="1" customWidth="1"/>
    <col min="5" max="6" width="30" style="1" customWidth="1"/>
    <col min="7" max="7" width="34" style="1" customWidth="1"/>
    <col min="8" max="8" width="13" style="1" hidden="1" customWidth="1"/>
    <col min="9" max="11" width="18" style="1" hidden="1" customWidth="1"/>
    <col min="12" max="12" width="8" style="1" hidden="1" customWidth="1"/>
    <col min="13" max="13" width="10" style="1" hidden="1" customWidth="1"/>
    <col min="14" max="14" width="8" style="1" hidden="1" customWidth="1"/>
    <col min="15" max="15" width="60" style="1" hidden="1" customWidth="1"/>
    <col min="16" max="16" width="10" style="1" hidden="1" customWidth="1"/>
  </cols>
  <sheetData>
    <row r="1" spans="1:16" ht="15" customHeight="1">
      <c r="A1" s="78" t="s">
        <v>47</v>
      </c>
      <c r="B1" s="78"/>
      <c r="C1" s="78"/>
      <c r="D1" s="78"/>
      <c r="E1" s="78"/>
      <c r="F1" s="78"/>
      <c r="G1" s="78"/>
      <c r="H1" s="78"/>
      <c r="I1" s="78"/>
      <c r="J1" s="78"/>
    </row>
    <row r="2" spans="1:16" ht="15.75" customHeight="1">
      <c r="A2" s="79" t="s">
        <v>48</v>
      </c>
      <c r="B2" s="79"/>
      <c r="C2" s="79"/>
      <c r="D2" s="79"/>
      <c r="E2" s="79"/>
      <c r="F2" s="79"/>
      <c r="G2" s="79"/>
      <c r="H2" s="79"/>
      <c r="I2" s="79"/>
      <c r="J2" s="79"/>
    </row>
    <row r="3" spans="1:16" ht="25.5" customHeight="1">
      <c r="A3" s="80" t="s">
        <v>49</v>
      </c>
      <c r="B3" s="80"/>
      <c r="C3" s="80"/>
      <c r="D3" s="80"/>
      <c r="E3" s="80"/>
      <c r="F3" s="80"/>
      <c r="G3" s="80"/>
      <c r="H3" s="81" t="s">
        <v>50</v>
      </c>
      <c r="I3" s="81"/>
      <c r="J3" s="81"/>
      <c r="K3" s="81"/>
      <c r="L3" s="81"/>
      <c r="M3" s="81"/>
      <c r="N3" s="81"/>
    </row>
    <row r="4" spans="1:16" ht="24" customHeight="1">
      <c r="A4" s="18" t="s">
        <v>51</v>
      </c>
      <c r="B4" s="18" t="s">
        <v>52</v>
      </c>
      <c r="C4" s="18" t="s">
        <v>53</v>
      </c>
      <c r="D4" s="18" t="s">
        <v>40</v>
      </c>
      <c r="E4" s="18" t="s">
        <v>54</v>
      </c>
      <c r="F4" s="18" t="s">
        <v>42</v>
      </c>
      <c r="G4" s="18" t="s">
        <v>55</v>
      </c>
      <c r="H4" s="19" t="s">
        <v>56</v>
      </c>
      <c r="I4" s="19" t="s">
        <v>57</v>
      </c>
      <c r="J4" s="19" t="s">
        <v>58</v>
      </c>
      <c r="K4" s="19" t="s">
        <v>59</v>
      </c>
      <c r="L4" s="19" t="s">
        <v>60</v>
      </c>
      <c r="M4" s="19" t="s">
        <v>61</v>
      </c>
      <c r="N4" s="19" t="s">
        <v>62</v>
      </c>
      <c r="O4" s="20" t="s">
        <v>63</v>
      </c>
      <c r="P4" s="21" t="s">
        <v>64</v>
      </c>
    </row>
    <row r="5" spans="1:16" ht="15" customHeight="1">
      <c r="A5" s="67"/>
      <c r="B5" s="67"/>
      <c r="C5" s="67"/>
      <c r="D5" s="67"/>
      <c r="E5" s="69"/>
      <c r="F5" s="67"/>
      <c r="G5" s="67"/>
      <c r="H5" s="22" t="str">
        <f t="shared" ref="H5:H36" si="0">RIGHT(REPT("0",11)&amp;A5,11)</f>
        <v>00000000000</v>
      </c>
      <c r="I5" s="22" t="str">
        <f t="shared" ref="I5:I36" si="1">LEFT(B5&amp;REPT(" ",20),20)</f>
        <v xml:space="preserve">                    </v>
      </c>
      <c r="J5" s="22" t="str">
        <f t="shared" ref="J5:J36" si="2">LEFT(C5&amp;REPT(" ",20),20)</f>
        <v xml:space="preserve">                    </v>
      </c>
      <c r="K5" s="22" t="str">
        <f t="shared" ref="K5:K36" si="3">LEFT(D5&amp;REPT(" ",20),20)</f>
        <v xml:space="preserve">                    </v>
      </c>
      <c r="L5" s="22" t="str">
        <f t="shared" ref="L5:L36" si="4">RIGHT(REPT("0",2)&amp;IF(ISNUMBER(SEARCH(" - ",E5)),LEFT(E5,SEARCH(" - ",E5)-1),E5),2)</f>
        <v>00</v>
      </c>
      <c r="M5" s="22" t="str">
        <f t="shared" ref="M5:M36" si="5">LEFT(F5&amp;REPT(" ",8),8)</f>
        <v xml:space="preserve">        </v>
      </c>
      <c r="N5" s="22" t="str">
        <f t="shared" ref="N5:N36" si="6">RIGHT(REPT("0",2)&amp;IF(ISNUMBER(SEARCH(" - ",G5)),LEFT(G5,SEARCH(" - ",G5)-1),G5),2)</f>
        <v>00</v>
      </c>
      <c r="O5" s="23" t="str">
        <f t="shared" ref="O5:O36" si="7">IF(A5="","",H5&amp;I5&amp;J5&amp;K5&amp;L5&amp;M5&amp;N5)</f>
        <v/>
      </c>
      <c r="P5" s="24" t="str">
        <f t="shared" ref="P5:P36" si="8">IF(A5="","",IF(LEN(O5)=83,"OK","ERROR ("&amp;LEN(O5)&amp;")"))</f>
        <v/>
      </c>
    </row>
    <row r="6" spans="1:16" ht="15" customHeight="1">
      <c r="A6" s="67"/>
      <c r="B6" s="67"/>
      <c r="C6" s="67"/>
      <c r="D6" s="67"/>
      <c r="E6" s="67"/>
      <c r="F6" s="67"/>
      <c r="G6" s="67"/>
      <c r="H6" s="22" t="str">
        <f t="shared" si="0"/>
        <v>00000000000</v>
      </c>
      <c r="I6" s="22" t="str">
        <f t="shared" si="1"/>
        <v xml:space="preserve">                    </v>
      </c>
      <c r="J6" s="22" t="str">
        <f t="shared" si="2"/>
        <v xml:space="preserve">                    </v>
      </c>
      <c r="K6" s="22" t="str">
        <f t="shared" si="3"/>
        <v xml:space="preserve">                    </v>
      </c>
      <c r="L6" s="22" t="str">
        <f t="shared" si="4"/>
        <v>00</v>
      </c>
      <c r="M6" s="22" t="str">
        <f t="shared" si="5"/>
        <v xml:space="preserve">        </v>
      </c>
      <c r="N6" s="22" t="str">
        <f t="shared" si="6"/>
        <v>00</v>
      </c>
      <c r="O6" s="23" t="str">
        <f t="shared" si="7"/>
        <v/>
      </c>
      <c r="P6" s="24" t="str">
        <f t="shared" si="8"/>
        <v/>
      </c>
    </row>
    <row r="7" spans="1:16" ht="15" customHeight="1">
      <c r="A7" s="67"/>
      <c r="B7" s="67"/>
      <c r="C7" s="67"/>
      <c r="D7" s="67"/>
      <c r="E7" s="67"/>
      <c r="F7" s="67"/>
      <c r="G7" s="67"/>
      <c r="H7" s="22" t="str">
        <f t="shared" si="0"/>
        <v>00000000000</v>
      </c>
      <c r="I7" s="22" t="str">
        <f t="shared" si="1"/>
        <v xml:space="preserve">                    </v>
      </c>
      <c r="J7" s="22" t="str">
        <f t="shared" si="2"/>
        <v xml:space="preserve">                    </v>
      </c>
      <c r="K7" s="22" t="str">
        <f t="shared" si="3"/>
        <v xml:space="preserve">                    </v>
      </c>
      <c r="L7" s="22" t="str">
        <f t="shared" si="4"/>
        <v>00</v>
      </c>
      <c r="M7" s="22" t="str">
        <f t="shared" si="5"/>
        <v xml:space="preserve">        </v>
      </c>
      <c r="N7" s="22" t="str">
        <f t="shared" si="6"/>
        <v>00</v>
      </c>
      <c r="O7" s="23" t="str">
        <f t="shared" si="7"/>
        <v/>
      </c>
      <c r="P7" s="24" t="str">
        <f t="shared" si="8"/>
        <v/>
      </c>
    </row>
    <row r="8" spans="1:16" ht="15" customHeight="1">
      <c r="A8" s="67"/>
      <c r="B8" s="67"/>
      <c r="C8" s="67"/>
      <c r="D8" s="67"/>
      <c r="E8" s="67"/>
      <c r="F8" s="67"/>
      <c r="G8" s="67"/>
      <c r="H8" s="22" t="str">
        <f t="shared" si="0"/>
        <v>00000000000</v>
      </c>
      <c r="I8" s="22" t="str">
        <f t="shared" si="1"/>
        <v xml:space="preserve">                    </v>
      </c>
      <c r="J8" s="22" t="str">
        <f t="shared" si="2"/>
        <v xml:space="preserve">                    </v>
      </c>
      <c r="K8" s="22" t="str">
        <f t="shared" si="3"/>
        <v xml:space="preserve">                    </v>
      </c>
      <c r="L8" s="22" t="str">
        <f t="shared" si="4"/>
        <v>00</v>
      </c>
      <c r="M8" s="22" t="str">
        <f t="shared" si="5"/>
        <v xml:space="preserve">        </v>
      </c>
      <c r="N8" s="22" t="str">
        <f t="shared" si="6"/>
        <v>00</v>
      </c>
      <c r="O8" s="23" t="str">
        <f t="shared" si="7"/>
        <v/>
      </c>
      <c r="P8" s="24" t="str">
        <f t="shared" si="8"/>
        <v/>
      </c>
    </row>
    <row r="9" spans="1:16" ht="15" customHeight="1">
      <c r="A9" s="13"/>
      <c r="B9" s="13"/>
      <c r="C9" s="13"/>
      <c r="D9" s="13"/>
      <c r="E9" s="13"/>
      <c r="F9" s="13"/>
      <c r="G9" s="13"/>
      <c r="H9" s="22" t="str">
        <f t="shared" si="0"/>
        <v>00000000000</v>
      </c>
      <c r="I9" s="22" t="str">
        <f t="shared" si="1"/>
        <v xml:space="preserve">                    </v>
      </c>
      <c r="J9" s="22" t="str">
        <f t="shared" si="2"/>
        <v xml:space="preserve">                    </v>
      </c>
      <c r="K9" s="22" t="str">
        <f t="shared" si="3"/>
        <v xml:space="preserve">                    </v>
      </c>
      <c r="L9" s="22" t="str">
        <f t="shared" si="4"/>
        <v>00</v>
      </c>
      <c r="M9" s="22" t="str">
        <f t="shared" si="5"/>
        <v xml:space="preserve">        </v>
      </c>
      <c r="N9" s="22" t="str">
        <f t="shared" si="6"/>
        <v>00</v>
      </c>
      <c r="O9" s="23" t="str">
        <f t="shared" si="7"/>
        <v/>
      </c>
      <c r="P9" s="24" t="str">
        <f t="shared" si="8"/>
        <v/>
      </c>
    </row>
    <row r="10" spans="1:16" ht="15" customHeight="1">
      <c r="A10" s="13"/>
      <c r="B10" s="13"/>
      <c r="C10" s="13"/>
      <c r="D10" s="13"/>
      <c r="E10" s="13"/>
      <c r="F10" s="13"/>
      <c r="G10" s="13"/>
      <c r="H10" s="22" t="str">
        <f t="shared" si="0"/>
        <v>00000000000</v>
      </c>
      <c r="I10" s="22" t="str">
        <f t="shared" si="1"/>
        <v xml:space="preserve">                    </v>
      </c>
      <c r="J10" s="22" t="str">
        <f t="shared" si="2"/>
        <v xml:space="preserve">                    </v>
      </c>
      <c r="K10" s="22" t="str">
        <f t="shared" si="3"/>
        <v xml:space="preserve">                    </v>
      </c>
      <c r="L10" s="22" t="str">
        <f t="shared" si="4"/>
        <v>00</v>
      </c>
      <c r="M10" s="22" t="str">
        <f t="shared" si="5"/>
        <v xml:space="preserve">        </v>
      </c>
      <c r="N10" s="22" t="str">
        <f t="shared" si="6"/>
        <v>00</v>
      </c>
      <c r="O10" s="23" t="str">
        <f t="shared" si="7"/>
        <v/>
      </c>
      <c r="P10" s="24" t="str">
        <f t="shared" si="8"/>
        <v/>
      </c>
    </row>
    <row r="11" spans="1:16" ht="15" customHeight="1">
      <c r="A11" s="13"/>
      <c r="B11" s="13"/>
      <c r="C11" s="13"/>
      <c r="D11" s="13"/>
      <c r="E11" s="13"/>
      <c r="F11" s="13"/>
      <c r="G11" s="13"/>
      <c r="H11" s="22" t="str">
        <f t="shared" si="0"/>
        <v>00000000000</v>
      </c>
      <c r="I11" s="22" t="str">
        <f t="shared" si="1"/>
        <v xml:space="preserve">                    </v>
      </c>
      <c r="J11" s="22" t="str">
        <f t="shared" si="2"/>
        <v xml:space="preserve">                    </v>
      </c>
      <c r="K11" s="22" t="str">
        <f t="shared" si="3"/>
        <v xml:space="preserve">                    </v>
      </c>
      <c r="L11" s="22" t="str">
        <f t="shared" si="4"/>
        <v>00</v>
      </c>
      <c r="M11" s="22" t="str">
        <f t="shared" si="5"/>
        <v xml:space="preserve">        </v>
      </c>
      <c r="N11" s="22" t="str">
        <f t="shared" si="6"/>
        <v>00</v>
      </c>
      <c r="O11" s="23" t="str">
        <f t="shared" si="7"/>
        <v/>
      </c>
      <c r="P11" s="24" t="str">
        <f t="shared" si="8"/>
        <v/>
      </c>
    </row>
    <row r="12" spans="1:16" ht="15" customHeight="1">
      <c r="A12" s="13"/>
      <c r="B12" s="13"/>
      <c r="C12" s="13"/>
      <c r="D12" s="13"/>
      <c r="E12" s="13"/>
      <c r="F12" s="13"/>
      <c r="G12" s="13"/>
      <c r="H12" s="22" t="str">
        <f t="shared" si="0"/>
        <v>00000000000</v>
      </c>
      <c r="I12" s="22" t="str">
        <f t="shared" si="1"/>
        <v xml:space="preserve">                    </v>
      </c>
      <c r="J12" s="22" t="str">
        <f t="shared" si="2"/>
        <v xml:space="preserve">                    </v>
      </c>
      <c r="K12" s="22" t="str">
        <f t="shared" si="3"/>
        <v xml:space="preserve">                    </v>
      </c>
      <c r="L12" s="22" t="str">
        <f t="shared" si="4"/>
        <v>00</v>
      </c>
      <c r="M12" s="22" t="str">
        <f t="shared" si="5"/>
        <v xml:space="preserve">        </v>
      </c>
      <c r="N12" s="22" t="str">
        <f t="shared" si="6"/>
        <v>00</v>
      </c>
      <c r="O12" s="23" t="str">
        <f t="shared" si="7"/>
        <v/>
      </c>
      <c r="P12" s="24" t="str">
        <f t="shared" si="8"/>
        <v/>
      </c>
    </row>
    <row r="13" spans="1:16" ht="15" customHeight="1">
      <c r="A13" s="13"/>
      <c r="B13" s="13"/>
      <c r="C13" s="13"/>
      <c r="D13" s="13"/>
      <c r="E13" s="13"/>
      <c r="F13" s="13"/>
      <c r="G13" s="13"/>
      <c r="H13" s="22" t="str">
        <f t="shared" si="0"/>
        <v>00000000000</v>
      </c>
      <c r="I13" s="22" t="str">
        <f t="shared" si="1"/>
        <v xml:space="preserve">                    </v>
      </c>
      <c r="J13" s="22" t="str">
        <f t="shared" si="2"/>
        <v xml:space="preserve">                    </v>
      </c>
      <c r="K13" s="22" t="str">
        <f t="shared" si="3"/>
        <v xml:space="preserve">                    </v>
      </c>
      <c r="L13" s="22" t="str">
        <f t="shared" si="4"/>
        <v>00</v>
      </c>
      <c r="M13" s="22" t="str">
        <f t="shared" si="5"/>
        <v xml:space="preserve">        </v>
      </c>
      <c r="N13" s="22" t="str">
        <f t="shared" si="6"/>
        <v>00</v>
      </c>
      <c r="O13" s="23" t="str">
        <f t="shared" si="7"/>
        <v/>
      </c>
      <c r="P13" s="24" t="str">
        <f t="shared" si="8"/>
        <v/>
      </c>
    </row>
    <row r="14" spans="1:16" ht="15" customHeight="1">
      <c r="A14" s="13"/>
      <c r="B14" s="13"/>
      <c r="C14" s="13"/>
      <c r="D14" s="13"/>
      <c r="E14" s="13"/>
      <c r="F14" s="13"/>
      <c r="G14" s="13"/>
      <c r="H14" s="22" t="str">
        <f t="shared" si="0"/>
        <v>00000000000</v>
      </c>
      <c r="I14" s="22" t="str">
        <f t="shared" si="1"/>
        <v xml:space="preserve">                    </v>
      </c>
      <c r="J14" s="22" t="str">
        <f t="shared" si="2"/>
        <v xml:space="preserve">                    </v>
      </c>
      <c r="K14" s="22" t="str">
        <f t="shared" si="3"/>
        <v xml:space="preserve">                    </v>
      </c>
      <c r="L14" s="22" t="str">
        <f t="shared" si="4"/>
        <v>00</v>
      </c>
      <c r="M14" s="22" t="str">
        <f t="shared" si="5"/>
        <v xml:space="preserve">        </v>
      </c>
      <c r="N14" s="22" t="str">
        <f t="shared" si="6"/>
        <v>00</v>
      </c>
      <c r="O14" s="23" t="str">
        <f t="shared" si="7"/>
        <v/>
      </c>
      <c r="P14" s="24" t="str">
        <f t="shared" si="8"/>
        <v/>
      </c>
    </row>
    <row r="15" spans="1:16" ht="15" customHeight="1">
      <c r="A15" s="13"/>
      <c r="B15" s="13"/>
      <c r="C15" s="13"/>
      <c r="D15" s="13"/>
      <c r="E15" s="13"/>
      <c r="F15" s="13"/>
      <c r="G15" s="13"/>
      <c r="H15" s="22" t="str">
        <f t="shared" si="0"/>
        <v>00000000000</v>
      </c>
      <c r="I15" s="22" t="str">
        <f t="shared" si="1"/>
        <v xml:space="preserve">                    </v>
      </c>
      <c r="J15" s="22" t="str">
        <f t="shared" si="2"/>
        <v xml:space="preserve">                    </v>
      </c>
      <c r="K15" s="22" t="str">
        <f t="shared" si="3"/>
        <v xml:space="preserve">                    </v>
      </c>
      <c r="L15" s="22" t="str">
        <f t="shared" si="4"/>
        <v>00</v>
      </c>
      <c r="M15" s="22" t="str">
        <f t="shared" si="5"/>
        <v xml:space="preserve">        </v>
      </c>
      <c r="N15" s="22" t="str">
        <f t="shared" si="6"/>
        <v>00</v>
      </c>
      <c r="O15" s="23" t="str">
        <f t="shared" si="7"/>
        <v/>
      </c>
      <c r="P15" s="24" t="str">
        <f t="shared" si="8"/>
        <v/>
      </c>
    </row>
    <row r="16" spans="1:16" ht="15" customHeight="1">
      <c r="A16" s="13"/>
      <c r="B16" s="13"/>
      <c r="C16" s="13"/>
      <c r="D16" s="13"/>
      <c r="E16" s="13"/>
      <c r="F16" s="13"/>
      <c r="G16" s="13"/>
      <c r="H16" s="22" t="str">
        <f t="shared" si="0"/>
        <v>00000000000</v>
      </c>
      <c r="I16" s="22" t="str">
        <f t="shared" si="1"/>
        <v xml:space="preserve">                    </v>
      </c>
      <c r="J16" s="22" t="str">
        <f t="shared" si="2"/>
        <v xml:space="preserve">                    </v>
      </c>
      <c r="K16" s="22" t="str">
        <f t="shared" si="3"/>
        <v xml:space="preserve">                    </v>
      </c>
      <c r="L16" s="22" t="str">
        <f t="shared" si="4"/>
        <v>00</v>
      </c>
      <c r="M16" s="22" t="str">
        <f t="shared" si="5"/>
        <v xml:space="preserve">        </v>
      </c>
      <c r="N16" s="22" t="str">
        <f t="shared" si="6"/>
        <v>00</v>
      </c>
      <c r="O16" s="23" t="str">
        <f t="shared" si="7"/>
        <v/>
      </c>
      <c r="P16" s="24" t="str">
        <f t="shared" si="8"/>
        <v/>
      </c>
    </row>
    <row r="17" spans="1:16" ht="15" customHeight="1">
      <c r="A17" s="13"/>
      <c r="B17" s="13"/>
      <c r="C17" s="13"/>
      <c r="D17" s="13"/>
      <c r="E17" s="13"/>
      <c r="F17" s="13"/>
      <c r="G17" s="13"/>
      <c r="H17" s="22" t="str">
        <f t="shared" si="0"/>
        <v>00000000000</v>
      </c>
      <c r="I17" s="22" t="str">
        <f t="shared" si="1"/>
        <v xml:space="preserve">                    </v>
      </c>
      <c r="J17" s="22" t="str">
        <f t="shared" si="2"/>
        <v xml:space="preserve">                    </v>
      </c>
      <c r="K17" s="22" t="str">
        <f t="shared" si="3"/>
        <v xml:space="preserve">                    </v>
      </c>
      <c r="L17" s="22" t="str">
        <f t="shared" si="4"/>
        <v>00</v>
      </c>
      <c r="M17" s="22" t="str">
        <f t="shared" si="5"/>
        <v xml:space="preserve">        </v>
      </c>
      <c r="N17" s="22" t="str">
        <f t="shared" si="6"/>
        <v>00</v>
      </c>
      <c r="O17" s="23" t="str">
        <f t="shared" si="7"/>
        <v/>
      </c>
      <c r="P17" s="24" t="str">
        <f t="shared" si="8"/>
        <v/>
      </c>
    </row>
    <row r="18" spans="1:16" ht="15" customHeight="1">
      <c r="A18" s="13"/>
      <c r="B18" s="13"/>
      <c r="C18" s="13"/>
      <c r="D18" s="13"/>
      <c r="E18" s="13"/>
      <c r="F18" s="13"/>
      <c r="G18" s="13"/>
      <c r="H18" s="22" t="str">
        <f t="shared" si="0"/>
        <v>00000000000</v>
      </c>
      <c r="I18" s="22" t="str">
        <f t="shared" si="1"/>
        <v xml:space="preserve">                    </v>
      </c>
      <c r="J18" s="22" t="str">
        <f t="shared" si="2"/>
        <v xml:space="preserve">                    </v>
      </c>
      <c r="K18" s="22" t="str">
        <f t="shared" si="3"/>
        <v xml:space="preserve">                    </v>
      </c>
      <c r="L18" s="22" t="str">
        <f t="shared" si="4"/>
        <v>00</v>
      </c>
      <c r="M18" s="22" t="str">
        <f t="shared" si="5"/>
        <v xml:space="preserve">        </v>
      </c>
      <c r="N18" s="22" t="str">
        <f t="shared" si="6"/>
        <v>00</v>
      </c>
      <c r="O18" s="23" t="str">
        <f t="shared" si="7"/>
        <v/>
      </c>
      <c r="P18" s="24" t="str">
        <f t="shared" si="8"/>
        <v/>
      </c>
    </row>
    <row r="19" spans="1:16" ht="15" customHeight="1">
      <c r="A19" s="13"/>
      <c r="B19" s="13"/>
      <c r="C19" s="13"/>
      <c r="D19" s="13"/>
      <c r="E19" s="13"/>
      <c r="F19" s="13"/>
      <c r="G19" s="13"/>
      <c r="H19" s="22" t="str">
        <f t="shared" si="0"/>
        <v>00000000000</v>
      </c>
      <c r="I19" s="22" t="str">
        <f t="shared" si="1"/>
        <v xml:space="preserve">                    </v>
      </c>
      <c r="J19" s="22" t="str">
        <f t="shared" si="2"/>
        <v xml:space="preserve">                    </v>
      </c>
      <c r="K19" s="22" t="str">
        <f t="shared" si="3"/>
        <v xml:space="preserve">                    </v>
      </c>
      <c r="L19" s="22" t="str">
        <f t="shared" si="4"/>
        <v>00</v>
      </c>
      <c r="M19" s="22" t="str">
        <f t="shared" si="5"/>
        <v xml:space="preserve">        </v>
      </c>
      <c r="N19" s="22" t="str">
        <f t="shared" si="6"/>
        <v>00</v>
      </c>
      <c r="O19" s="23" t="str">
        <f t="shared" si="7"/>
        <v/>
      </c>
      <c r="P19" s="24" t="str">
        <f t="shared" si="8"/>
        <v/>
      </c>
    </row>
    <row r="20" spans="1:16" ht="15" customHeight="1">
      <c r="A20" s="13"/>
      <c r="B20" s="13"/>
      <c r="C20" s="13"/>
      <c r="D20" s="13"/>
      <c r="E20" s="13"/>
      <c r="F20" s="13"/>
      <c r="G20" s="13"/>
      <c r="H20" s="22" t="str">
        <f t="shared" si="0"/>
        <v>00000000000</v>
      </c>
      <c r="I20" s="22" t="str">
        <f t="shared" si="1"/>
        <v xml:space="preserve">                    </v>
      </c>
      <c r="J20" s="22" t="str">
        <f t="shared" si="2"/>
        <v xml:space="preserve">                    </v>
      </c>
      <c r="K20" s="22" t="str">
        <f t="shared" si="3"/>
        <v xml:space="preserve">                    </v>
      </c>
      <c r="L20" s="22" t="str">
        <f t="shared" si="4"/>
        <v>00</v>
      </c>
      <c r="M20" s="22" t="str">
        <f t="shared" si="5"/>
        <v xml:space="preserve">        </v>
      </c>
      <c r="N20" s="22" t="str">
        <f t="shared" si="6"/>
        <v>00</v>
      </c>
      <c r="O20" s="23" t="str">
        <f t="shared" si="7"/>
        <v/>
      </c>
      <c r="P20" s="24" t="str">
        <f t="shared" si="8"/>
        <v/>
      </c>
    </row>
    <row r="21" spans="1:16" ht="15" customHeight="1">
      <c r="A21" s="13"/>
      <c r="B21" s="13"/>
      <c r="C21" s="13"/>
      <c r="D21" s="13"/>
      <c r="E21" s="13"/>
      <c r="F21" s="13"/>
      <c r="G21" s="13"/>
      <c r="H21" s="22" t="str">
        <f t="shared" si="0"/>
        <v>00000000000</v>
      </c>
      <c r="I21" s="22" t="str">
        <f t="shared" si="1"/>
        <v xml:space="preserve">                    </v>
      </c>
      <c r="J21" s="22" t="str">
        <f t="shared" si="2"/>
        <v xml:space="preserve">                    </v>
      </c>
      <c r="K21" s="22" t="str">
        <f t="shared" si="3"/>
        <v xml:space="preserve">                    </v>
      </c>
      <c r="L21" s="22" t="str">
        <f t="shared" si="4"/>
        <v>00</v>
      </c>
      <c r="M21" s="22" t="str">
        <f t="shared" si="5"/>
        <v xml:space="preserve">        </v>
      </c>
      <c r="N21" s="22" t="str">
        <f t="shared" si="6"/>
        <v>00</v>
      </c>
      <c r="O21" s="23" t="str">
        <f t="shared" si="7"/>
        <v/>
      </c>
      <c r="P21" s="24" t="str">
        <f t="shared" si="8"/>
        <v/>
      </c>
    </row>
    <row r="22" spans="1:16" ht="15" customHeight="1">
      <c r="A22" s="13"/>
      <c r="B22" s="13"/>
      <c r="C22" s="13"/>
      <c r="D22" s="13"/>
      <c r="E22" s="13"/>
      <c r="F22" s="13"/>
      <c r="G22" s="13"/>
      <c r="H22" s="22" t="str">
        <f t="shared" si="0"/>
        <v>00000000000</v>
      </c>
      <c r="I22" s="22" t="str">
        <f t="shared" si="1"/>
        <v xml:space="preserve">                    </v>
      </c>
      <c r="J22" s="22" t="str">
        <f t="shared" si="2"/>
        <v xml:space="preserve">                    </v>
      </c>
      <c r="K22" s="22" t="str">
        <f t="shared" si="3"/>
        <v xml:space="preserve">                    </v>
      </c>
      <c r="L22" s="22" t="str">
        <f t="shared" si="4"/>
        <v>00</v>
      </c>
      <c r="M22" s="22" t="str">
        <f t="shared" si="5"/>
        <v xml:space="preserve">        </v>
      </c>
      <c r="N22" s="22" t="str">
        <f t="shared" si="6"/>
        <v>00</v>
      </c>
      <c r="O22" s="23" t="str">
        <f t="shared" si="7"/>
        <v/>
      </c>
      <c r="P22" s="24" t="str">
        <f t="shared" si="8"/>
        <v/>
      </c>
    </row>
    <row r="23" spans="1:16" ht="15" customHeight="1">
      <c r="A23" s="13"/>
      <c r="B23" s="13"/>
      <c r="C23" s="13"/>
      <c r="D23" s="13"/>
      <c r="E23" s="13"/>
      <c r="F23" s="13"/>
      <c r="G23" s="13"/>
      <c r="H23" s="22" t="str">
        <f t="shared" si="0"/>
        <v>00000000000</v>
      </c>
      <c r="I23" s="22" t="str">
        <f t="shared" si="1"/>
        <v xml:space="preserve">                    </v>
      </c>
      <c r="J23" s="22" t="str">
        <f t="shared" si="2"/>
        <v xml:space="preserve">                    </v>
      </c>
      <c r="K23" s="22" t="str">
        <f t="shared" si="3"/>
        <v xml:space="preserve">                    </v>
      </c>
      <c r="L23" s="22" t="str">
        <f t="shared" si="4"/>
        <v>00</v>
      </c>
      <c r="M23" s="22" t="str">
        <f t="shared" si="5"/>
        <v xml:space="preserve">        </v>
      </c>
      <c r="N23" s="22" t="str">
        <f t="shared" si="6"/>
        <v>00</v>
      </c>
      <c r="O23" s="23" t="str">
        <f t="shared" si="7"/>
        <v/>
      </c>
      <c r="P23" s="24" t="str">
        <f t="shared" si="8"/>
        <v/>
      </c>
    </row>
    <row r="24" spans="1:16" ht="15" customHeight="1">
      <c r="A24" s="13"/>
      <c r="B24" s="13"/>
      <c r="C24" s="13"/>
      <c r="D24" s="13"/>
      <c r="E24" s="13"/>
      <c r="F24" s="13"/>
      <c r="G24" s="13"/>
      <c r="H24" s="22" t="str">
        <f t="shared" si="0"/>
        <v>00000000000</v>
      </c>
      <c r="I24" s="22" t="str">
        <f t="shared" si="1"/>
        <v xml:space="preserve">                    </v>
      </c>
      <c r="J24" s="22" t="str">
        <f t="shared" si="2"/>
        <v xml:space="preserve">                    </v>
      </c>
      <c r="K24" s="22" t="str">
        <f t="shared" si="3"/>
        <v xml:space="preserve">                    </v>
      </c>
      <c r="L24" s="22" t="str">
        <f t="shared" si="4"/>
        <v>00</v>
      </c>
      <c r="M24" s="22" t="str">
        <f t="shared" si="5"/>
        <v xml:space="preserve">        </v>
      </c>
      <c r="N24" s="22" t="str">
        <f t="shared" si="6"/>
        <v>00</v>
      </c>
      <c r="O24" s="23" t="str">
        <f t="shared" si="7"/>
        <v/>
      </c>
      <c r="P24" s="24" t="str">
        <f t="shared" si="8"/>
        <v/>
      </c>
    </row>
    <row r="25" spans="1:16" ht="15" customHeight="1">
      <c r="A25" s="13"/>
      <c r="B25" s="13"/>
      <c r="C25" s="13"/>
      <c r="D25" s="13"/>
      <c r="E25" s="13"/>
      <c r="F25" s="13"/>
      <c r="G25" s="13"/>
      <c r="H25" s="22" t="str">
        <f t="shared" si="0"/>
        <v>00000000000</v>
      </c>
      <c r="I25" s="22" t="str">
        <f t="shared" si="1"/>
        <v xml:space="preserve">                    </v>
      </c>
      <c r="J25" s="22" t="str">
        <f t="shared" si="2"/>
        <v xml:space="preserve">                    </v>
      </c>
      <c r="K25" s="22" t="str">
        <f t="shared" si="3"/>
        <v xml:space="preserve">                    </v>
      </c>
      <c r="L25" s="22" t="str">
        <f t="shared" si="4"/>
        <v>00</v>
      </c>
      <c r="M25" s="22" t="str">
        <f t="shared" si="5"/>
        <v xml:space="preserve">        </v>
      </c>
      <c r="N25" s="22" t="str">
        <f t="shared" si="6"/>
        <v>00</v>
      </c>
      <c r="O25" s="23" t="str">
        <f t="shared" si="7"/>
        <v/>
      </c>
      <c r="P25" s="24" t="str">
        <f t="shared" si="8"/>
        <v/>
      </c>
    </row>
    <row r="26" spans="1:16" ht="15" customHeight="1">
      <c r="A26" s="13"/>
      <c r="B26" s="13"/>
      <c r="C26" s="13"/>
      <c r="D26" s="13"/>
      <c r="E26" s="13"/>
      <c r="F26" s="13"/>
      <c r="G26" s="13"/>
      <c r="H26" s="22" t="str">
        <f t="shared" si="0"/>
        <v>00000000000</v>
      </c>
      <c r="I26" s="22" t="str">
        <f t="shared" si="1"/>
        <v xml:space="preserve">                    </v>
      </c>
      <c r="J26" s="22" t="str">
        <f t="shared" si="2"/>
        <v xml:space="preserve">                    </v>
      </c>
      <c r="K26" s="22" t="str">
        <f t="shared" si="3"/>
        <v xml:space="preserve">                    </v>
      </c>
      <c r="L26" s="22" t="str">
        <f t="shared" si="4"/>
        <v>00</v>
      </c>
      <c r="M26" s="22" t="str">
        <f t="shared" si="5"/>
        <v xml:space="preserve">        </v>
      </c>
      <c r="N26" s="22" t="str">
        <f t="shared" si="6"/>
        <v>00</v>
      </c>
      <c r="O26" s="23" t="str">
        <f t="shared" si="7"/>
        <v/>
      </c>
      <c r="P26" s="24" t="str">
        <f t="shared" si="8"/>
        <v/>
      </c>
    </row>
    <row r="27" spans="1:16" ht="15" customHeight="1">
      <c r="A27" s="13"/>
      <c r="B27" s="13"/>
      <c r="C27" s="13"/>
      <c r="D27" s="13"/>
      <c r="E27" s="13"/>
      <c r="F27" s="13"/>
      <c r="G27" s="13"/>
      <c r="H27" s="22" t="str">
        <f t="shared" si="0"/>
        <v>00000000000</v>
      </c>
      <c r="I27" s="22" t="str">
        <f t="shared" si="1"/>
        <v xml:space="preserve">                    </v>
      </c>
      <c r="J27" s="22" t="str">
        <f t="shared" si="2"/>
        <v xml:space="preserve">                    </v>
      </c>
      <c r="K27" s="22" t="str">
        <f t="shared" si="3"/>
        <v xml:space="preserve">                    </v>
      </c>
      <c r="L27" s="22" t="str">
        <f t="shared" si="4"/>
        <v>00</v>
      </c>
      <c r="M27" s="22" t="str">
        <f t="shared" si="5"/>
        <v xml:space="preserve">        </v>
      </c>
      <c r="N27" s="22" t="str">
        <f t="shared" si="6"/>
        <v>00</v>
      </c>
      <c r="O27" s="23" t="str">
        <f t="shared" si="7"/>
        <v/>
      </c>
      <c r="P27" s="24" t="str">
        <f t="shared" si="8"/>
        <v/>
      </c>
    </row>
    <row r="28" spans="1:16" ht="15" customHeight="1">
      <c r="A28" s="13"/>
      <c r="B28" s="13"/>
      <c r="C28" s="13"/>
      <c r="D28" s="13"/>
      <c r="E28" s="13"/>
      <c r="F28" s="13"/>
      <c r="G28" s="13"/>
      <c r="H28" s="22" t="str">
        <f t="shared" si="0"/>
        <v>00000000000</v>
      </c>
      <c r="I28" s="22" t="str">
        <f t="shared" si="1"/>
        <v xml:space="preserve">                    </v>
      </c>
      <c r="J28" s="22" t="str">
        <f t="shared" si="2"/>
        <v xml:space="preserve">                    </v>
      </c>
      <c r="K28" s="22" t="str">
        <f t="shared" si="3"/>
        <v xml:space="preserve">                    </v>
      </c>
      <c r="L28" s="22" t="str">
        <f t="shared" si="4"/>
        <v>00</v>
      </c>
      <c r="M28" s="22" t="str">
        <f t="shared" si="5"/>
        <v xml:space="preserve">        </v>
      </c>
      <c r="N28" s="22" t="str">
        <f t="shared" si="6"/>
        <v>00</v>
      </c>
      <c r="O28" s="23" t="str">
        <f t="shared" si="7"/>
        <v/>
      </c>
      <c r="P28" s="24" t="str">
        <f t="shared" si="8"/>
        <v/>
      </c>
    </row>
    <row r="29" spans="1:16" ht="15" customHeight="1">
      <c r="A29" s="13"/>
      <c r="B29" s="13"/>
      <c r="C29" s="13"/>
      <c r="D29" s="13"/>
      <c r="E29" s="13"/>
      <c r="F29" s="13"/>
      <c r="G29" s="13"/>
      <c r="H29" s="22" t="str">
        <f t="shared" si="0"/>
        <v>00000000000</v>
      </c>
      <c r="I29" s="22" t="str">
        <f t="shared" si="1"/>
        <v xml:space="preserve">                    </v>
      </c>
      <c r="J29" s="22" t="str">
        <f t="shared" si="2"/>
        <v xml:space="preserve">                    </v>
      </c>
      <c r="K29" s="22" t="str">
        <f t="shared" si="3"/>
        <v xml:space="preserve">                    </v>
      </c>
      <c r="L29" s="22" t="str">
        <f t="shared" si="4"/>
        <v>00</v>
      </c>
      <c r="M29" s="22" t="str">
        <f t="shared" si="5"/>
        <v xml:space="preserve">        </v>
      </c>
      <c r="N29" s="22" t="str">
        <f t="shared" si="6"/>
        <v>00</v>
      </c>
      <c r="O29" s="23" t="str">
        <f t="shared" si="7"/>
        <v/>
      </c>
      <c r="P29" s="24" t="str">
        <f t="shared" si="8"/>
        <v/>
      </c>
    </row>
    <row r="30" spans="1:16" ht="15" customHeight="1">
      <c r="A30" s="13"/>
      <c r="B30" s="13"/>
      <c r="C30" s="13"/>
      <c r="D30" s="13"/>
      <c r="E30" s="13"/>
      <c r="F30" s="13"/>
      <c r="G30" s="13"/>
      <c r="H30" s="22" t="str">
        <f t="shared" si="0"/>
        <v>00000000000</v>
      </c>
      <c r="I30" s="22" t="str">
        <f t="shared" si="1"/>
        <v xml:space="preserve">                    </v>
      </c>
      <c r="J30" s="22" t="str">
        <f t="shared" si="2"/>
        <v xml:space="preserve">                    </v>
      </c>
      <c r="K30" s="22" t="str">
        <f t="shared" si="3"/>
        <v xml:space="preserve">                    </v>
      </c>
      <c r="L30" s="22" t="str">
        <f t="shared" si="4"/>
        <v>00</v>
      </c>
      <c r="M30" s="22" t="str">
        <f t="shared" si="5"/>
        <v xml:space="preserve">        </v>
      </c>
      <c r="N30" s="22" t="str">
        <f t="shared" si="6"/>
        <v>00</v>
      </c>
      <c r="O30" s="23" t="str">
        <f t="shared" si="7"/>
        <v/>
      </c>
      <c r="P30" s="24" t="str">
        <f t="shared" si="8"/>
        <v/>
      </c>
    </row>
    <row r="31" spans="1:16" ht="15" customHeight="1">
      <c r="A31" s="13"/>
      <c r="B31" s="13"/>
      <c r="C31" s="13"/>
      <c r="D31" s="13"/>
      <c r="E31" s="13"/>
      <c r="F31" s="13"/>
      <c r="G31" s="13"/>
      <c r="H31" s="22" t="str">
        <f t="shared" si="0"/>
        <v>00000000000</v>
      </c>
      <c r="I31" s="22" t="str">
        <f t="shared" si="1"/>
        <v xml:space="preserve">                    </v>
      </c>
      <c r="J31" s="22" t="str">
        <f t="shared" si="2"/>
        <v xml:space="preserve">                    </v>
      </c>
      <c r="K31" s="22" t="str">
        <f t="shared" si="3"/>
        <v xml:space="preserve">                    </v>
      </c>
      <c r="L31" s="22" t="str">
        <f t="shared" si="4"/>
        <v>00</v>
      </c>
      <c r="M31" s="22" t="str">
        <f t="shared" si="5"/>
        <v xml:space="preserve">        </v>
      </c>
      <c r="N31" s="22" t="str">
        <f t="shared" si="6"/>
        <v>00</v>
      </c>
      <c r="O31" s="23" t="str">
        <f t="shared" si="7"/>
        <v/>
      </c>
      <c r="P31" s="24" t="str">
        <f t="shared" si="8"/>
        <v/>
      </c>
    </row>
    <row r="32" spans="1:16" ht="15" customHeight="1">
      <c r="A32" s="13"/>
      <c r="B32" s="13"/>
      <c r="C32" s="13"/>
      <c r="D32" s="13"/>
      <c r="E32" s="13"/>
      <c r="F32" s="13"/>
      <c r="G32" s="13"/>
      <c r="H32" s="22" t="str">
        <f t="shared" si="0"/>
        <v>00000000000</v>
      </c>
      <c r="I32" s="22" t="str">
        <f t="shared" si="1"/>
        <v xml:space="preserve">                    </v>
      </c>
      <c r="J32" s="22" t="str">
        <f t="shared" si="2"/>
        <v xml:space="preserve">                    </v>
      </c>
      <c r="K32" s="22" t="str">
        <f t="shared" si="3"/>
        <v xml:space="preserve">                    </v>
      </c>
      <c r="L32" s="22" t="str">
        <f t="shared" si="4"/>
        <v>00</v>
      </c>
      <c r="M32" s="22" t="str">
        <f t="shared" si="5"/>
        <v xml:space="preserve">        </v>
      </c>
      <c r="N32" s="22" t="str">
        <f t="shared" si="6"/>
        <v>00</v>
      </c>
      <c r="O32" s="23" t="str">
        <f t="shared" si="7"/>
        <v/>
      </c>
      <c r="P32" s="24" t="str">
        <f t="shared" si="8"/>
        <v/>
      </c>
    </row>
    <row r="33" spans="1:16" ht="15" customHeight="1">
      <c r="A33" s="13"/>
      <c r="B33" s="13"/>
      <c r="C33" s="13"/>
      <c r="D33" s="13"/>
      <c r="E33" s="13"/>
      <c r="F33" s="13"/>
      <c r="G33" s="13"/>
      <c r="H33" s="22" t="str">
        <f t="shared" si="0"/>
        <v>00000000000</v>
      </c>
      <c r="I33" s="22" t="str">
        <f t="shared" si="1"/>
        <v xml:space="preserve">                    </v>
      </c>
      <c r="J33" s="22" t="str">
        <f t="shared" si="2"/>
        <v xml:space="preserve">                    </v>
      </c>
      <c r="K33" s="22" t="str">
        <f t="shared" si="3"/>
        <v xml:space="preserve">                    </v>
      </c>
      <c r="L33" s="22" t="str">
        <f t="shared" si="4"/>
        <v>00</v>
      </c>
      <c r="M33" s="22" t="str">
        <f t="shared" si="5"/>
        <v xml:space="preserve">        </v>
      </c>
      <c r="N33" s="22" t="str">
        <f t="shared" si="6"/>
        <v>00</v>
      </c>
      <c r="O33" s="23" t="str">
        <f t="shared" si="7"/>
        <v/>
      </c>
      <c r="P33" s="24" t="str">
        <f t="shared" si="8"/>
        <v/>
      </c>
    </row>
    <row r="34" spans="1:16" ht="15" customHeight="1">
      <c r="A34" s="13"/>
      <c r="B34" s="13"/>
      <c r="C34" s="13"/>
      <c r="D34" s="13"/>
      <c r="E34" s="13"/>
      <c r="F34" s="13"/>
      <c r="G34" s="13"/>
      <c r="H34" s="22" t="str">
        <f t="shared" si="0"/>
        <v>00000000000</v>
      </c>
      <c r="I34" s="22" t="str">
        <f t="shared" si="1"/>
        <v xml:space="preserve">                    </v>
      </c>
      <c r="J34" s="22" t="str">
        <f t="shared" si="2"/>
        <v xml:space="preserve">                    </v>
      </c>
      <c r="K34" s="22" t="str">
        <f t="shared" si="3"/>
        <v xml:space="preserve">                    </v>
      </c>
      <c r="L34" s="22" t="str">
        <f t="shared" si="4"/>
        <v>00</v>
      </c>
      <c r="M34" s="22" t="str">
        <f t="shared" si="5"/>
        <v xml:space="preserve">        </v>
      </c>
      <c r="N34" s="22" t="str">
        <f t="shared" si="6"/>
        <v>00</v>
      </c>
      <c r="O34" s="23" t="str">
        <f t="shared" si="7"/>
        <v/>
      </c>
      <c r="P34" s="24" t="str">
        <f t="shared" si="8"/>
        <v/>
      </c>
    </row>
    <row r="35" spans="1:16" ht="15" customHeight="1">
      <c r="A35" s="13"/>
      <c r="B35" s="13"/>
      <c r="C35" s="13"/>
      <c r="D35" s="13"/>
      <c r="E35" s="13"/>
      <c r="F35" s="13"/>
      <c r="G35" s="13"/>
      <c r="H35" s="22" t="str">
        <f t="shared" si="0"/>
        <v>00000000000</v>
      </c>
      <c r="I35" s="22" t="str">
        <f t="shared" si="1"/>
        <v xml:space="preserve">                    </v>
      </c>
      <c r="J35" s="22" t="str">
        <f t="shared" si="2"/>
        <v xml:space="preserve">                    </v>
      </c>
      <c r="K35" s="22" t="str">
        <f t="shared" si="3"/>
        <v xml:space="preserve">                    </v>
      </c>
      <c r="L35" s="22" t="str">
        <f t="shared" si="4"/>
        <v>00</v>
      </c>
      <c r="M35" s="22" t="str">
        <f t="shared" si="5"/>
        <v xml:space="preserve">        </v>
      </c>
      <c r="N35" s="22" t="str">
        <f t="shared" si="6"/>
        <v>00</v>
      </c>
      <c r="O35" s="23" t="str">
        <f t="shared" si="7"/>
        <v/>
      </c>
      <c r="P35" s="24" t="str">
        <f t="shared" si="8"/>
        <v/>
      </c>
    </row>
    <row r="36" spans="1:16" ht="15" customHeight="1">
      <c r="A36" s="13"/>
      <c r="B36" s="13"/>
      <c r="C36" s="13"/>
      <c r="D36" s="13"/>
      <c r="E36" s="13"/>
      <c r="F36" s="13"/>
      <c r="G36" s="13"/>
      <c r="H36" s="22" t="str">
        <f t="shared" si="0"/>
        <v>00000000000</v>
      </c>
      <c r="I36" s="22" t="str">
        <f t="shared" si="1"/>
        <v xml:space="preserve">                    </v>
      </c>
      <c r="J36" s="22" t="str">
        <f t="shared" si="2"/>
        <v xml:space="preserve">                    </v>
      </c>
      <c r="K36" s="22" t="str">
        <f t="shared" si="3"/>
        <v xml:space="preserve">                    </v>
      </c>
      <c r="L36" s="22" t="str">
        <f t="shared" si="4"/>
        <v>00</v>
      </c>
      <c r="M36" s="22" t="str">
        <f t="shared" si="5"/>
        <v xml:space="preserve">        </v>
      </c>
      <c r="N36" s="22" t="str">
        <f t="shared" si="6"/>
        <v>00</v>
      </c>
      <c r="O36" s="23" t="str">
        <f t="shared" si="7"/>
        <v/>
      </c>
      <c r="P36" s="24" t="str">
        <f t="shared" si="8"/>
        <v/>
      </c>
    </row>
    <row r="37" spans="1:16" ht="15" customHeight="1">
      <c r="A37" s="13"/>
      <c r="B37" s="13"/>
      <c r="C37" s="13"/>
      <c r="D37" s="13"/>
      <c r="E37" s="13"/>
      <c r="F37" s="13"/>
      <c r="G37" s="13"/>
      <c r="H37" s="22" t="str">
        <f t="shared" ref="H37:H68" si="9">RIGHT(REPT("0",11)&amp;A37,11)</f>
        <v>00000000000</v>
      </c>
      <c r="I37" s="22" t="str">
        <f t="shared" ref="I37:I68" si="10">LEFT(B37&amp;REPT(" ",20),20)</f>
        <v xml:space="preserve">                    </v>
      </c>
      <c r="J37" s="22" t="str">
        <f t="shared" ref="J37:J68" si="11">LEFT(C37&amp;REPT(" ",20),20)</f>
        <v xml:space="preserve">                    </v>
      </c>
      <c r="K37" s="22" t="str">
        <f t="shared" ref="K37:K68" si="12">LEFT(D37&amp;REPT(" ",20),20)</f>
        <v xml:space="preserve">                    </v>
      </c>
      <c r="L37" s="22" t="str">
        <f t="shared" ref="L37:L68" si="13">RIGHT(REPT("0",2)&amp;IF(ISNUMBER(SEARCH(" - ",E37)),LEFT(E37,SEARCH(" - ",E37)-1),E37),2)</f>
        <v>00</v>
      </c>
      <c r="M37" s="22" t="str">
        <f t="shared" ref="M37:M68" si="14">LEFT(F37&amp;REPT(" ",8),8)</f>
        <v xml:space="preserve">        </v>
      </c>
      <c r="N37" s="22" t="str">
        <f t="shared" ref="N37:N68" si="15">RIGHT(REPT("0",2)&amp;IF(ISNUMBER(SEARCH(" - ",G37)),LEFT(G37,SEARCH(" - ",G37)-1),G37),2)</f>
        <v>00</v>
      </c>
      <c r="O37" s="23" t="str">
        <f t="shared" ref="O37:O68" si="16">IF(A37="","",H37&amp;I37&amp;J37&amp;K37&amp;L37&amp;M37&amp;N37)</f>
        <v/>
      </c>
      <c r="P37" s="24" t="str">
        <f t="shared" ref="P37:P68" si="17">IF(A37="","",IF(LEN(O37)=83,"OK","ERROR ("&amp;LEN(O37)&amp;")"))</f>
        <v/>
      </c>
    </row>
    <row r="38" spans="1:16" ht="15" customHeight="1">
      <c r="A38" s="13"/>
      <c r="B38" s="13"/>
      <c r="C38" s="13"/>
      <c r="D38" s="13"/>
      <c r="E38" s="13"/>
      <c r="F38" s="13"/>
      <c r="G38" s="13"/>
      <c r="H38" s="22" t="str">
        <f t="shared" si="9"/>
        <v>00000000000</v>
      </c>
      <c r="I38" s="22" t="str">
        <f t="shared" si="10"/>
        <v xml:space="preserve">                    </v>
      </c>
      <c r="J38" s="22" t="str">
        <f t="shared" si="11"/>
        <v xml:space="preserve">                    </v>
      </c>
      <c r="K38" s="22" t="str">
        <f t="shared" si="12"/>
        <v xml:space="preserve">                    </v>
      </c>
      <c r="L38" s="22" t="str">
        <f t="shared" si="13"/>
        <v>00</v>
      </c>
      <c r="M38" s="22" t="str">
        <f t="shared" si="14"/>
        <v xml:space="preserve">        </v>
      </c>
      <c r="N38" s="22" t="str">
        <f t="shared" si="15"/>
        <v>00</v>
      </c>
      <c r="O38" s="23" t="str">
        <f t="shared" si="16"/>
        <v/>
      </c>
      <c r="P38" s="24" t="str">
        <f t="shared" si="17"/>
        <v/>
      </c>
    </row>
    <row r="39" spans="1:16" ht="15" customHeight="1">
      <c r="A39" s="13"/>
      <c r="B39" s="13"/>
      <c r="C39" s="13"/>
      <c r="D39" s="13"/>
      <c r="E39" s="13"/>
      <c r="F39" s="13"/>
      <c r="G39" s="13"/>
      <c r="H39" s="22" t="str">
        <f t="shared" si="9"/>
        <v>00000000000</v>
      </c>
      <c r="I39" s="22" t="str">
        <f t="shared" si="10"/>
        <v xml:space="preserve">                    </v>
      </c>
      <c r="J39" s="22" t="str">
        <f t="shared" si="11"/>
        <v xml:space="preserve">                    </v>
      </c>
      <c r="K39" s="22" t="str">
        <f t="shared" si="12"/>
        <v xml:space="preserve">                    </v>
      </c>
      <c r="L39" s="22" t="str">
        <f t="shared" si="13"/>
        <v>00</v>
      </c>
      <c r="M39" s="22" t="str">
        <f t="shared" si="14"/>
        <v xml:space="preserve">        </v>
      </c>
      <c r="N39" s="22" t="str">
        <f t="shared" si="15"/>
        <v>00</v>
      </c>
      <c r="O39" s="23" t="str">
        <f t="shared" si="16"/>
        <v/>
      </c>
      <c r="P39" s="24" t="str">
        <f t="shared" si="17"/>
        <v/>
      </c>
    </row>
    <row r="40" spans="1:16" ht="15" customHeight="1">
      <c r="A40" s="13"/>
      <c r="B40" s="13"/>
      <c r="C40" s="13"/>
      <c r="D40" s="13"/>
      <c r="E40" s="13"/>
      <c r="F40" s="13"/>
      <c r="G40" s="13"/>
      <c r="H40" s="22" t="str">
        <f t="shared" si="9"/>
        <v>00000000000</v>
      </c>
      <c r="I40" s="22" t="str">
        <f t="shared" si="10"/>
        <v xml:space="preserve">                    </v>
      </c>
      <c r="J40" s="22" t="str">
        <f t="shared" si="11"/>
        <v xml:space="preserve">                    </v>
      </c>
      <c r="K40" s="22" t="str">
        <f t="shared" si="12"/>
        <v xml:space="preserve">                    </v>
      </c>
      <c r="L40" s="22" t="str">
        <f t="shared" si="13"/>
        <v>00</v>
      </c>
      <c r="M40" s="22" t="str">
        <f t="shared" si="14"/>
        <v xml:space="preserve">        </v>
      </c>
      <c r="N40" s="22" t="str">
        <f t="shared" si="15"/>
        <v>00</v>
      </c>
      <c r="O40" s="23" t="str">
        <f t="shared" si="16"/>
        <v/>
      </c>
      <c r="P40" s="24" t="str">
        <f t="shared" si="17"/>
        <v/>
      </c>
    </row>
    <row r="41" spans="1:16" ht="15" customHeight="1">
      <c r="A41" s="13"/>
      <c r="B41" s="13"/>
      <c r="C41" s="13"/>
      <c r="D41" s="13"/>
      <c r="E41" s="13"/>
      <c r="F41" s="13"/>
      <c r="G41" s="13"/>
      <c r="H41" s="22" t="str">
        <f t="shared" si="9"/>
        <v>00000000000</v>
      </c>
      <c r="I41" s="22" t="str">
        <f t="shared" si="10"/>
        <v xml:space="preserve">                    </v>
      </c>
      <c r="J41" s="22" t="str">
        <f t="shared" si="11"/>
        <v xml:space="preserve">                    </v>
      </c>
      <c r="K41" s="22" t="str">
        <f t="shared" si="12"/>
        <v xml:space="preserve">                    </v>
      </c>
      <c r="L41" s="22" t="str">
        <f t="shared" si="13"/>
        <v>00</v>
      </c>
      <c r="M41" s="22" t="str">
        <f t="shared" si="14"/>
        <v xml:space="preserve">        </v>
      </c>
      <c r="N41" s="22" t="str">
        <f t="shared" si="15"/>
        <v>00</v>
      </c>
      <c r="O41" s="23" t="str">
        <f t="shared" si="16"/>
        <v/>
      </c>
      <c r="P41" s="24" t="str">
        <f t="shared" si="17"/>
        <v/>
      </c>
    </row>
    <row r="42" spans="1:16" ht="15" customHeight="1">
      <c r="A42" s="13"/>
      <c r="B42" s="13"/>
      <c r="C42" s="13"/>
      <c r="D42" s="13"/>
      <c r="E42" s="13"/>
      <c r="F42" s="13"/>
      <c r="G42" s="13"/>
      <c r="H42" s="22" t="str">
        <f t="shared" si="9"/>
        <v>00000000000</v>
      </c>
      <c r="I42" s="22" t="str">
        <f t="shared" si="10"/>
        <v xml:space="preserve">                    </v>
      </c>
      <c r="J42" s="22" t="str">
        <f t="shared" si="11"/>
        <v xml:space="preserve">                    </v>
      </c>
      <c r="K42" s="22" t="str">
        <f t="shared" si="12"/>
        <v xml:space="preserve">                    </v>
      </c>
      <c r="L42" s="22" t="str">
        <f t="shared" si="13"/>
        <v>00</v>
      </c>
      <c r="M42" s="22" t="str">
        <f t="shared" si="14"/>
        <v xml:space="preserve">        </v>
      </c>
      <c r="N42" s="22" t="str">
        <f t="shared" si="15"/>
        <v>00</v>
      </c>
      <c r="O42" s="23" t="str">
        <f t="shared" si="16"/>
        <v/>
      </c>
      <c r="P42" s="24" t="str">
        <f t="shared" si="17"/>
        <v/>
      </c>
    </row>
    <row r="43" spans="1:16" ht="15" customHeight="1">
      <c r="A43" s="13"/>
      <c r="B43" s="13"/>
      <c r="C43" s="13"/>
      <c r="D43" s="13"/>
      <c r="E43" s="13"/>
      <c r="F43" s="13"/>
      <c r="G43" s="13"/>
      <c r="H43" s="22" t="str">
        <f t="shared" si="9"/>
        <v>00000000000</v>
      </c>
      <c r="I43" s="22" t="str">
        <f t="shared" si="10"/>
        <v xml:space="preserve">                    </v>
      </c>
      <c r="J43" s="22" t="str">
        <f t="shared" si="11"/>
        <v xml:space="preserve">                    </v>
      </c>
      <c r="K43" s="22" t="str">
        <f t="shared" si="12"/>
        <v xml:space="preserve">                    </v>
      </c>
      <c r="L43" s="22" t="str">
        <f t="shared" si="13"/>
        <v>00</v>
      </c>
      <c r="M43" s="22" t="str">
        <f t="shared" si="14"/>
        <v xml:space="preserve">        </v>
      </c>
      <c r="N43" s="22" t="str">
        <f t="shared" si="15"/>
        <v>00</v>
      </c>
      <c r="O43" s="23" t="str">
        <f t="shared" si="16"/>
        <v/>
      </c>
      <c r="P43" s="24" t="str">
        <f t="shared" si="17"/>
        <v/>
      </c>
    </row>
    <row r="44" spans="1:16" ht="15" customHeight="1">
      <c r="A44" s="13"/>
      <c r="B44" s="13"/>
      <c r="C44" s="13"/>
      <c r="D44" s="13"/>
      <c r="E44" s="13"/>
      <c r="F44" s="13"/>
      <c r="G44" s="13"/>
      <c r="H44" s="22" t="str">
        <f t="shared" si="9"/>
        <v>00000000000</v>
      </c>
      <c r="I44" s="22" t="str">
        <f t="shared" si="10"/>
        <v xml:space="preserve">                    </v>
      </c>
      <c r="J44" s="22" t="str">
        <f t="shared" si="11"/>
        <v xml:space="preserve">                    </v>
      </c>
      <c r="K44" s="22" t="str">
        <f t="shared" si="12"/>
        <v xml:space="preserve">                    </v>
      </c>
      <c r="L44" s="22" t="str">
        <f t="shared" si="13"/>
        <v>00</v>
      </c>
      <c r="M44" s="22" t="str">
        <f t="shared" si="14"/>
        <v xml:space="preserve">        </v>
      </c>
      <c r="N44" s="22" t="str">
        <f t="shared" si="15"/>
        <v>00</v>
      </c>
      <c r="O44" s="23" t="str">
        <f t="shared" si="16"/>
        <v/>
      </c>
      <c r="P44" s="24" t="str">
        <f t="shared" si="17"/>
        <v/>
      </c>
    </row>
    <row r="45" spans="1:16" ht="15" customHeight="1">
      <c r="A45" s="13"/>
      <c r="B45" s="13"/>
      <c r="C45" s="13"/>
      <c r="D45" s="13"/>
      <c r="E45" s="13"/>
      <c r="F45" s="13"/>
      <c r="G45" s="13"/>
      <c r="H45" s="22" t="str">
        <f t="shared" si="9"/>
        <v>00000000000</v>
      </c>
      <c r="I45" s="22" t="str">
        <f t="shared" si="10"/>
        <v xml:space="preserve">                    </v>
      </c>
      <c r="J45" s="22" t="str">
        <f t="shared" si="11"/>
        <v xml:space="preserve">                    </v>
      </c>
      <c r="K45" s="22" t="str">
        <f t="shared" si="12"/>
        <v xml:space="preserve">                    </v>
      </c>
      <c r="L45" s="22" t="str">
        <f t="shared" si="13"/>
        <v>00</v>
      </c>
      <c r="M45" s="22" t="str">
        <f t="shared" si="14"/>
        <v xml:space="preserve">        </v>
      </c>
      <c r="N45" s="22" t="str">
        <f t="shared" si="15"/>
        <v>00</v>
      </c>
      <c r="O45" s="23" t="str">
        <f t="shared" si="16"/>
        <v/>
      </c>
      <c r="P45" s="24" t="str">
        <f t="shared" si="17"/>
        <v/>
      </c>
    </row>
    <row r="46" spans="1:16" ht="15" customHeight="1">
      <c r="A46" s="13"/>
      <c r="B46" s="13"/>
      <c r="C46" s="13"/>
      <c r="D46" s="13"/>
      <c r="E46" s="13"/>
      <c r="F46" s="13"/>
      <c r="G46" s="13"/>
      <c r="H46" s="22" t="str">
        <f t="shared" si="9"/>
        <v>00000000000</v>
      </c>
      <c r="I46" s="22" t="str">
        <f t="shared" si="10"/>
        <v xml:space="preserve">                    </v>
      </c>
      <c r="J46" s="22" t="str">
        <f t="shared" si="11"/>
        <v xml:space="preserve">                    </v>
      </c>
      <c r="K46" s="22" t="str">
        <f t="shared" si="12"/>
        <v xml:space="preserve">                    </v>
      </c>
      <c r="L46" s="22" t="str">
        <f t="shared" si="13"/>
        <v>00</v>
      </c>
      <c r="M46" s="22" t="str">
        <f t="shared" si="14"/>
        <v xml:space="preserve">        </v>
      </c>
      <c r="N46" s="22" t="str">
        <f t="shared" si="15"/>
        <v>00</v>
      </c>
      <c r="O46" s="23" t="str">
        <f t="shared" si="16"/>
        <v/>
      </c>
      <c r="P46" s="24" t="str">
        <f t="shared" si="17"/>
        <v/>
      </c>
    </row>
    <row r="47" spans="1:16" ht="15" customHeight="1">
      <c r="A47" s="13"/>
      <c r="B47" s="13"/>
      <c r="C47" s="13"/>
      <c r="D47" s="13"/>
      <c r="E47" s="13"/>
      <c r="F47" s="13"/>
      <c r="G47" s="13"/>
      <c r="H47" s="22" t="str">
        <f t="shared" si="9"/>
        <v>00000000000</v>
      </c>
      <c r="I47" s="22" t="str">
        <f t="shared" si="10"/>
        <v xml:space="preserve">                    </v>
      </c>
      <c r="J47" s="22" t="str">
        <f t="shared" si="11"/>
        <v xml:space="preserve">                    </v>
      </c>
      <c r="K47" s="22" t="str">
        <f t="shared" si="12"/>
        <v xml:space="preserve">                    </v>
      </c>
      <c r="L47" s="22" t="str">
        <f t="shared" si="13"/>
        <v>00</v>
      </c>
      <c r="M47" s="22" t="str">
        <f t="shared" si="14"/>
        <v xml:space="preserve">        </v>
      </c>
      <c r="N47" s="22" t="str">
        <f t="shared" si="15"/>
        <v>00</v>
      </c>
      <c r="O47" s="23" t="str">
        <f t="shared" si="16"/>
        <v/>
      </c>
      <c r="P47" s="24" t="str">
        <f t="shared" si="17"/>
        <v/>
      </c>
    </row>
    <row r="48" spans="1:16" ht="15" customHeight="1">
      <c r="A48" s="13"/>
      <c r="B48" s="13"/>
      <c r="C48" s="13"/>
      <c r="D48" s="13"/>
      <c r="E48" s="13"/>
      <c r="F48" s="13"/>
      <c r="G48" s="13"/>
      <c r="H48" s="22" t="str">
        <f t="shared" si="9"/>
        <v>00000000000</v>
      </c>
      <c r="I48" s="22" t="str">
        <f t="shared" si="10"/>
        <v xml:space="preserve">                    </v>
      </c>
      <c r="J48" s="22" t="str">
        <f t="shared" si="11"/>
        <v xml:space="preserve">                    </v>
      </c>
      <c r="K48" s="22" t="str">
        <f t="shared" si="12"/>
        <v xml:space="preserve">                    </v>
      </c>
      <c r="L48" s="22" t="str">
        <f t="shared" si="13"/>
        <v>00</v>
      </c>
      <c r="M48" s="22" t="str">
        <f t="shared" si="14"/>
        <v xml:space="preserve">        </v>
      </c>
      <c r="N48" s="22" t="str">
        <f t="shared" si="15"/>
        <v>00</v>
      </c>
      <c r="O48" s="23" t="str">
        <f t="shared" si="16"/>
        <v/>
      </c>
      <c r="P48" s="24" t="str">
        <f t="shared" si="17"/>
        <v/>
      </c>
    </row>
    <row r="49" spans="1:16" ht="15" customHeight="1">
      <c r="A49" s="13"/>
      <c r="B49" s="13"/>
      <c r="C49" s="13"/>
      <c r="D49" s="13"/>
      <c r="E49" s="13"/>
      <c r="F49" s="13"/>
      <c r="G49" s="13"/>
      <c r="H49" s="22" t="str">
        <f t="shared" si="9"/>
        <v>00000000000</v>
      </c>
      <c r="I49" s="22" t="str">
        <f t="shared" si="10"/>
        <v xml:space="preserve">                    </v>
      </c>
      <c r="J49" s="22" t="str">
        <f t="shared" si="11"/>
        <v xml:space="preserve">                    </v>
      </c>
      <c r="K49" s="22" t="str">
        <f t="shared" si="12"/>
        <v xml:space="preserve">                    </v>
      </c>
      <c r="L49" s="22" t="str">
        <f t="shared" si="13"/>
        <v>00</v>
      </c>
      <c r="M49" s="22" t="str">
        <f t="shared" si="14"/>
        <v xml:space="preserve">        </v>
      </c>
      <c r="N49" s="22" t="str">
        <f t="shared" si="15"/>
        <v>00</v>
      </c>
      <c r="O49" s="23" t="str">
        <f t="shared" si="16"/>
        <v/>
      </c>
      <c r="P49" s="24" t="str">
        <f t="shared" si="17"/>
        <v/>
      </c>
    </row>
    <row r="50" spans="1:16" ht="15" customHeight="1">
      <c r="A50" s="13"/>
      <c r="B50" s="13"/>
      <c r="C50" s="13"/>
      <c r="D50" s="13"/>
      <c r="E50" s="13"/>
      <c r="F50" s="13"/>
      <c r="G50" s="13"/>
      <c r="H50" s="22" t="str">
        <f t="shared" si="9"/>
        <v>00000000000</v>
      </c>
      <c r="I50" s="22" t="str">
        <f t="shared" si="10"/>
        <v xml:space="preserve">                    </v>
      </c>
      <c r="J50" s="22" t="str">
        <f t="shared" si="11"/>
        <v xml:space="preserve">                    </v>
      </c>
      <c r="K50" s="22" t="str">
        <f t="shared" si="12"/>
        <v xml:space="preserve">                    </v>
      </c>
      <c r="L50" s="22" t="str">
        <f t="shared" si="13"/>
        <v>00</v>
      </c>
      <c r="M50" s="22" t="str">
        <f t="shared" si="14"/>
        <v xml:space="preserve">        </v>
      </c>
      <c r="N50" s="22" t="str">
        <f t="shared" si="15"/>
        <v>00</v>
      </c>
      <c r="O50" s="23" t="str">
        <f t="shared" si="16"/>
        <v/>
      </c>
      <c r="P50" s="24" t="str">
        <f t="shared" si="17"/>
        <v/>
      </c>
    </row>
    <row r="51" spans="1:16" ht="15" customHeight="1">
      <c r="A51" s="13"/>
      <c r="B51" s="13"/>
      <c r="C51" s="13"/>
      <c r="D51" s="13"/>
      <c r="E51" s="13"/>
      <c r="F51" s="13"/>
      <c r="G51" s="13"/>
      <c r="H51" s="22" t="str">
        <f t="shared" si="9"/>
        <v>00000000000</v>
      </c>
      <c r="I51" s="22" t="str">
        <f t="shared" si="10"/>
        <v xml:space="preserve">                    </v>
      </c>
      <c r="J51" s="22" t="str">
        <f t="shared" si="11"/>
        <v xml:space="preserve">                    </v>
      </c>
      <c r="K51" s="22" t="str">
        <f t="shared" si="12"/>
        <v xml:space="preserve">                    </v>
      </c>
      <c r="L51" s="22" t="str">
        <f t="shared" si="13"/>
        <v>00</v>
      </c>
      <c r="M51" s="22" t="str">
        <f t="shared" si="14"/>
        <v xml:space="preserve">        </v>
      </c>
      <c r="N51" s="22" t="str">
        <f t="shared" si="15"/>
        <v>00</v>
      </c>
      <c r="O51" s="23" t="str">
        <f t="shared" si="16"/>
        <v/>
      </c>
      <c r="P51" s="24" t="str">
        <f t="shared" si="17"/>
        <v/>
      </c>
    </row>
    <row r="52" spans="1:16" ht="15" customHeight="1">
      <c r="A52" s="13"/>
      <c r="B52" s="13"/>
      <c r="C52" s="13"/>
      <c r="D52" s="13"/>
      <c r="E52" s="13"/>
      <c r="F52" s="13"/>
      <c r="G52" s="13"/>
      <c r="H52" s="22" t="str">
        <f t="shared" si="9"/>
        <v>00000000000</v>
      </c>
      <c r="I52" s="22" t="str">
        <f t="shared" si="10"/>
        <v xml:space="preserve">                    </v>
      </c>
      <c r="J52" s="22" t="str">
        <f t="shared" si="11"/>
        <v xml:space="preserve">                    </v>
      </c>
      <c r="K52" s="22" t="str">
        <f t="shared" si="12"/>
        <v xml:space="preserve">                    </v>
      </c>
      <c r="L52" s="22" t="str">
        <f t="shared" si="13"/>
        <v>00</v>
      </c>
      <c r="M52" s="22" t="str">
        <f t="shared" si="14"/>
        <v xml:space="preserve">        </v>
      </c>
      <c r="N52" s="22" t="str">
        <f t="shared" si="15"/>
        <v>00</v>
      </c>
      <c r="O52" s="23" t="str">
        <f t="shared" si="16"/>
        <v/>
      </c>
      <c r="P52" s="24" t="str">
        <f t="shared" si="17"/>
        <v/>
      </c>
    </row>
    <row r="53" spans="1:16" ht="15" customHeight="1">
      <c r="A53" s="13"/>
      <c r="B53" s="13"/>
      <c r="C53" s="13"/>
      <c r="D53" s="13"/>
      <c r="E53" s="13"/>
      <c r="F53" s="13"/>
      <c r="G53" s="13"/>
      <c r="H53" s="22" t="str">
        <f t="shared" si="9"/>
        <v>00000000000</v>
      </c>
      <c r="I53" s="22" t="str">
        <f t="shared" si="10"/>
        <v xml:space="preserve">                    </v>
      </c>
      <c r="J53" s="22" t="str">
        <f t="shared" si="11"/>
        <v xml:space="preserve">                    </v>
      </c>
      <c r="K53" s="22" t="str">
        <f t="shared" si="12"/>
        <v xml:space="preserve">                    </v>
      </c>
      <c r="L53" s="22" t="str">
        <f t="shared" si="13"/>
        <v>00</v>
      </c>
      <c r="M53" s="22" t="str">
        <f t="shared" si="14"/>
        <v xml:space="preserve">        </v>
      </c>
      <c r="N53" s="22" t="str">
        <f t="shared" si="15"/>
        <v>00</v>
      </c>
      <c r="O53" s="23" t="str">
        <f t="shared" si="16"/>
        <v/>
      </c>
      <c r="P53" s="24" t="str">
        <f t="shared" si="17"/>
        <v/>
      </c>
    </row>
    <row r="54" spans="1:16" ht="15" customHeight="1">
      <c r="A54" s="13"/>
      <c r="B54" s="13"/>
      <c r="C54" s="13"/>
      <c r="D54" s="13"/>
      <c r="E54" s="13"/>
      <c r="F54" s="13"/>
      <c r="G54" s="13"/>
      <c r="H54" s="22" t="str">
        <f t="shared" si="9"/>
        <v>00000000000</v>
      </c>
      <c r="I54" s="22" t="str">
        <f t="shared" si="10"/>
        <v xml:space="preserve">                    </v>
      </c>
      <c r="J54" s="22" t="str">
        <f t="shared" si="11"/>
        <v xml:space="preserve">                    </v>
      </c>
      <c r="K54" s="22" t="str">
        <f t="shared" si="12"/>
        <v xml:space="preserve">                    </v>
      </c>
      <c r="L54" s="22" t="str">
        <f t="shared" si="13"/>
        <v>00</v>
      </c>
      <c r="M54" s="22" t="str">
        <f t="shared" si="14"/>
        <v xml:space="preserve">        </v>
      </c>
      <c r="N54" s="22" t="str">
        <f t="shared" si="15"/>
        <v>00</v>
      </c>
      <c r="O54" s="23" t="str">
        <f t="shared" si="16"/>
        <v/>
      </c>
      <c r="P54" s="24" t="str">
        <f t="shared" si="17"/>
        <v/>
      </c>
    </row>
    <row r="55" spans="1:16" ht="15" customHeight="1">
      <c r="A55" s="13"/>
      <c r="B55" s="13"/>
      <c r="C55" s="13"/>
      <c r="D55" s="13"/>
      <c r="E55" s="13"/>
      <c r="F55" s="13"/>
      <c r="G55" s="13"/>
      <c r="H55" s="22" t="str">
        <f t="shared" si="9"/>
        <v>00000000000</v>
      </c>
      <c r="I55" s="22" t="str">
        <f t="shared" si="10"/>
        <v xml:space="preserve">                    </v>
      </c>
      <c r="J55" s="22" t="str">
        <f t="shared" si="11"/>
        <v xml:space="preserve">                    </v>
      </c>
      <c r="K55" s="22" t="str">
        <f t="shared" si="12"/>
        <v xml:space="preserve">                    </v>
      </c>
      <c r="L55" s="22" t="str">
        <f t="shared" si="13"/>
        <v>00</v>
      </c>
      <c r="M55" s="22" t="str">
        <f t="shared" si="14"/>
        <v xml:space="preserve">        </v>
      </c>
      <c r="N55" s="22" t="str">
        <f t="shared" si="15"/>
        <v>00</v>
      </c>
      <c r="O55" s="23" t="str">
        <f t="shared" si="16"/>
        <v/>
      </c>
      <c r="P55" s="24" t="str">
        <f t="shared" si="17"/>
        <v/>
      </c>
    </row>
    <row r="56" spans="1:16" ht="15" customHeight="1">
      <c r="A56" s="13"/>
      <c r="B56" s="13"/>
      <c r="C56" s="13"/>
      <c r="D56" s="13"/>
      <c r="E56" s="13"/>
      <c r="F56" s="13"/>
      <c r="G56" s="13"/>
      <c r="H56" s="22" t="str">
        <f t="shared" si="9"/>
        <v>00000000000</v>
      </c>
      <c r="I56" s="22" t="str">
        <f t="shared" si="10"/>
        <v xml:space="preserve">                    </v>
      </c>
      <c r="J56" s="22" t="str">
        <f t="shared" si="11"/>
        <v xml:space="preserve">                    </v>
      </c>
      <c r="K56" s="22" t="str">
        <f t="shared" si="12"/>
        <v xml:space="preserve">                    </v>
      </c>
      <c r="L56" s="22" t="str">
        <f t="shared" si="13"/>
        <v>00</v>
      </c>
      <c r="M56" s="22" t="str">
        <f t="shared" si="14"/>
        <v xml:space="preserve">        </v>
      </c>
      <c r="N56" s="22" t="str">
        <f t="shared" si="15"/>
        <v>00</v>
      </c>
      <c r="O56" s="23" t="str">
        <f t="shared" si="16"/>
        <v/>
      </c>
      <c r="P56" s="24" t="str">
        <f t="shared" si="17"/>
        <v/>
      </c>
    </row>
    <row r="57" spans="1:16" ht="15" customHeight="1">
      <c r="A57" s="13"/>
      <c r="B57" s="13"/>
      <c r="C57" s="13"/>
      <c r="D57" s="13"/>
      <c r="E57" s="13"/>
      <c r="F57" s="13"/>
      <c r="G57" s="13"/>
      <c r="H57" s="22" t="str">
        <f t="shared" si="9"/>
        <v>00000000000</v>
      </c>
      <c r="I57" s="22" t="str">
        <f t="shared" si="10"/>
        <v xml:space="preserve">                    </v>
      </c>
      <c r="J57" s="22" t="str">
        <f t="shared" si="11"/>
        <v xml:space="preserve">                    </v>
      </c>
      <c r="K57" s="22" t="str">
        <f t="shared" si="12"/>
        <v xml:space="preserve">                    </v>
      </c>
      <c r="L57" s="22" t="str">
        <f t="shared" si="13"/>
        <v>00</v>
      </c>
      <c r="M57" s="22" t="str">
        <f t="shared" si="14"/>
        <v xml:space="preserve">        </v>
      </c>
      <c r="N57" s="22" t="str">
        <f t="shared" si="15"/>
        <v>00</v>
      </c>
      <c r="O57" s="23" t="str">
        <f t="shared" si="16"/>
        <v/>
      </c>
      <c r="P57" s="24" t="str">
        <f t="shared" si="17"/>
        <v/>
      </c>
    </row>
    <row r="58" spans="1:16" ht="15" customHeight="1">
      <c r="A58" s="13"/>
      <c r="B58" s="13"/>
      <c r="C58" s="13"/>
      <c r="D58" s="13"/>
      <c r="E58" s="13"/>
      <c r="F58" s="13"/>
      <c r="G58" s="13"/>
      <c r="H58" s="22" t="str">
        <f t="shared" si="9"/>
        <v>00000000000</v>
      </c>
      <c r="I58" s="22" t="str">
        <f t="shared" si="10"/>
        <v xml:space="preserve">                    </v>
      </c>
      <c r="J58" s="22" t="str">
        <f t="shared" si="11"/>
        <v xml:space="preserve">                    </v>
      </c>
      <c r="K58" s="22" t="str">
        <f t="shared" si="12"/>
        <v xml:space="preserve">                    </v>
      </c>
      <c r="L58" s="22" t="str">
        <f t="shared" si="13"/>
        <v>00</v>
      </c>
      <c r="M58" s="22" t="str">
        <f t="shared" si="14"/>
        <v xml:space="preserve">        </v>
      </c>
      <c r="N58" s="22" t="str">
        <f t="shared" si="15"/>
        <v>00</v>
      </c>
      <c r="O58" s="23" t="str">
        <f t="shared" si="16"/>
        <v/>
      </c>
      <c r="P58" s="24" t="str">
        <f t="shared" si="17"/>
        <v/>
      </c>
    </row>
    <row r="59" spans="1:16" ht="15" customHeight="1">
      <c r="A59" s="13"/>
      <c r="B59" s="13"/>
      <c r="C59" s="13"/>
      <c r="D59" s="13"/>
      <c r="E59" s="13"/>
      <c r="F59" s="13"/>
      <c r="G59" s="13"/>
      <c r="H59" s="22" t="str">
        <f t="shared" si="9"/>
        <v>00000000000</v>
      </c>
      <c r="I59" s="22" t="str">
        <f t="shared" si="10"/>
        <v xml:space="preserve">                    </v>
      </c>
      <c r="J59" s="22" t="str">
        <f t="shared" si="11"/>
        <v xml:space="preserve">                    </v>
      </c>
      <c r="K59" s="22" t="str">
        <f t="shared" si="12"/>
        <v xml:space="preserve">                    </v>
      </c>
      <c r="L59" s="22" t="str">
        <f t="shared" si="13"/>
        <v>00</v>
      </c>
      <c r="M59" s="22" t="str">
        <f t="shared" si="14"/>
        <v xml:space="preserve">        </v>
      </c>
      <c r="N59" s="22" t="str">
        <f t="shared" si="15"/>
        <v>00</v>
      </c>
      <c r="O59" s="23" t="str">
        <f t="shared" si="16"/>
        <v/>
      </c>
      <c r="P59" s="24" t="str">
        <f t="shared" si="17"/>
        <v/>
      </c>
    </row>
    <row r="60" spans="1:16" ht="15" customHeight="1">
      <c r="A60" s="13"/>
      <c r="B60" s="13"/>
      <c r="C60" s="13"/>
      <c r="D60" s="13"/>
      <c r="E60" s="13"/>
      <c r="F60" s="13"/>
      <c r="G60" s="13"/>
      <c r="H60" s="22" t="str">
        <f t="shared" si="9"/>
        <v>00000000000</v>
      </c>
      <c r="I60" s="22" t="str">
        <f t="shared" si="10"/>
        <v xml:space="preserve">                    </v>
      </c>
      <c r="J60" s="22" t="str">
        <f t="shared" si="11"/>
        <v xml:space="preserve">                    </v>
      </c>
      <c r="K60" s="22" t="str">
        <f t="shared" si="12"/>
        <v xml:space="preserve">                    </v>
      </c>
      <c r="L60" s="22" t="str">
        <f t="shared" si="13"/>
        <v>00</v>
      </c>
      <c r="M60" s="22" t="str">
        <f t="shared" si="14"/>
        <v xml:space="preserve">        </v>
      </c>
      <c r="N60" s="22" t="str">
        <f t="shared" si="15"/>
        <v>00</v>
      </c>
      <c r="O60" s="23" t="str">
        <f t="shared" si="16"/>
        <v/>
      </c>
      <c r="P60" s="24" t="str">
        <f t="shared" si="17"/>
        <v/>
      </c>
    </row>
    <row r="61" spans="1:16" ht="15" customHeight="1">
      <c r="A61" s="13"/>
      <c r="B61" s="13"/>
      <c r="C61" s="13"/>
      <c r="D61" s="13"/>
      <c r="E61" s="13"/>
      <c r="F61" s="13"/>
      <c r="G61" s="13"/>
      <c r="H61" s="22" t="str">
        <f t="shared" si="9"/>
        <v>00000000000</v>
      </c>
      <c r="I61" s="22" t="str">
        <f t="shared" si="10"/>
        <v xml:space="preserve">                    </v>
      </c>
      <c r="J61" s="22" t="str">
        <f t="shared" si="11"/>
        <v xml:space="preserve">                    </v>
      </c>
      <c r="K61" s="22" t="str">
        <f t="shared" si="12"/>
        <v xml:space="preserve">                    </v>
      </c>
      <c r="L61" s="22" t="str">
        <f t="shared" si="13"/>
        <v>00</v>
      </c>
      <c r="M61" s="22" t="str">
        <f t="shared" si="14"/>
        <v xml:space="preserve">        </v>
      </c>
      <c r="N61" s="22" t="str">
        <f t="shared" si="15"/>
        <v>00</v>
      </c>
      <c r="O61" s="23" t="str">
        <f t="shared" si="16"/>
        <v/>
      </c>
      <c r="P61" s="24" t="str">
        <f t="shared" si="17"/>
        <v/>
      </c>
    </row>
    <row r="62" spans="1:16" ht="15" customHeight="1">
      <c r="A62" s="13"/>
      <c r="B62" s="13"/>
      <c r="C62" s="13"/>
      <c r="D62" s="13"/>
      <c r="E62" s="13"/>
      <c r="F62" s="13"/>
      <c r="G62" s="13"/>
      <c r="H62" s="22" t="str">
        <f t="shared" si="9"/>
        <v>00000000000</v>
      </c>
      <c r="I62" s="22" t="str">
        <f t="shared" si="10"/>
        <v xml:space="preserve">                    </v>
      </c>
      <c r="J62" s="22" t="str">
        <f t="shared" si="11"/>
        <v xml:space="preserve">                    </v>
      </c>
      <c r="K62" s="22" t="str">
        <f t="shared" si="12"/>
        <v xml:space="preserve">                    </v>
      </c>
      <c r="L62" s="22" t="str">
        <f t="shared" si="13"/>
        <v>00</v>
      </c>
      <c r="M62" s="22" t="str">
        <f t="shared" si="14"/>
        <v xml:space="preserve">        </v>
      </c>
      <c r="N62" s="22" t="str">
        <f t="shared" si="15"/>
        <v>00</v>
      </c>
      <c r="O62" s="23" t="str">
        <f t="shared" si="16"/>
        <v/>
      </c>
      <c r="P62" s="24" t="str">
        <f t="shared" si="17"/>
        <v/>
      </c>
    </row>
    <row r="63" spans="1:16" ht="15" customHeight="1">
      <c r="A63" s="13"/>
      <c r="B63" s="13"/>
      <c r="C63" s="13"/>
      <c r="D63" s="13"/>
      <c r="E63" s="13"/>
      <c r="F63" s="13"/>
      <c r="G63" s="13"/>
      <c r="H63" s="22" t="str">
        <f t="shared" si="9"/>
        <v>00000000000</v>
      </c>
      <c r="I63" s="22" t="str">
        <f t="shared" si="10"/>
        <v xml:space="preserve">                    </v>
      </c>
      <c r="J63" s="22" t="str">
        <f t="shared" si="11"/>
        <v xml:space="preserve">                    </v>
      </c>
      <c r="K63" s="22" t="str">
        <f t="shared" si="12"/>
        <v xml:space="preserve">                    </v>
      </c>
      <c r="L63" s="22" t="str">
        <f t="shared" si="13"/>
        <v>00</v>
      </c>
      <c r="M63" s="22" t="str">
        <f t="shared" si="14"/>
        <v xml:space="preserve">        </v>
      </c>
      <c r="N63" s="22" t="str">
        <f t="shared" si="15"/>
        <v>00</v>
      </c>
      <c r="O63" s="23" t="str">
        <f t="shared" si="16"/>
        <v/>
      </c>
      <c r="P63" s="24" t="str">
        <f t="shared" si="17"/>
        <v/>
      </c>
    </row>
    <row r="64" spans="1:16" ht="15" customHeight="1">
      <c r="A64" s="13"/>
      <c r="B64" s="13"/>
      <c r="C64" s="13"/>
      <c r="D64" s="13"/>
      <c r="E64" s="13"/>
      <c r="F64" s="13"/>
      <c r="G64" s="13"/>
      <c r="H64" s="22" t="str">
        <f t="shared" si="9"/>
        <v>00000000000</v>
      </c>
      <c r="I64" s="22" t="str">
        <f t="shared" si="10"/>
        <v xml:space="preserve">                    </v>
      </c>
      <c r="J64" s="22" t="str">
        <f t="shared" si="11"/>
        <v xml:space="preserve">                    </v>
      </c>
      <c r="K64" s="22" t="str">
        <f t="shared" si="12"/>
        <v xml:space="preserve">                    </v>
      </c>
      <c r="L64" s="22" t="str">
        <f t="shared" si="13"/>
        <v>00</v>
      </c>
      <c r="M64" s="22" t="str">
        <f t="shared" si="14"/>
        <v xml:space="preserve">        </v>
      </c>
      <c r="N64" s="22" t="str">
        <f t="shared" si="15"/>
        <v>00</v>
      </c>
      <c r="O64" s="23" t="str">
        <f t="shared" si="16"/>
        <v/>
      </c>
      <c r="P64" s="24" t="str">
        <f t="shared" si="17"/>
        <v/>
      </c>
    </row>
    <row r="65" spans="1:16" ht="15" customHeight="1">
      <c r="A65" s="13"/>
      <c r="B65" s="13"/>
      <c r="C65" s="13"/>
      <c r="D65" s="13"/>
      <c r="E65" s="13"/>
      <c r="F65" s="13"/>
      <c r="G65" s="13"/>
      <c r="H65" s="22" t="str">
        <f t="shared" si="9"/>
        <v>00000000000</v>
      </c>
      <c r="I65" s="22" t="str">
        <f t="shared" si="10"/>
        <v xml:space="preserve">                    </v>
      </c>
      <c r="J65" s="22" t="str">
        <f t="shared" si="11"/>
        <v xml:space="preserve">                    </v>
      </c>
      <c r="K65" s="22" t="str">
        <f t="shared" si="12"/>
        <v xml:space="preserve">                    </v>
      </c>
      <c r="L65" s="22" t="str">
        <f t="shared" si="13"/>
        <v>00</v>
      </c>
      <c r="M65" s="22" t="str">
        <f t="shared" si="14"/>
        <v xml:space="preserve">        </v>
      </c>
      <c r="N65" s="22" t="str">
        <f t="shared" si="15"/>
        <v>00</v>
      </c>
      <c r="O65" s="23" t="str">
        <f t="shared" si="16"/>
        <v/>
      </c>
      <c r="P65" s="24" t="str">
        <f t="shared" si="17"/>
        <v/>
      </c>
    </row>
    <row r="66" spans="1:16" ht="15" customHeight="1">
      <c r="A66" s="13"/>
      <c r="B66" s="13"/>
      <c r="C66" s="13"/>
      <c r="D66" s="13"/>
      <c r="E66" s="13"/>
      <c r="F66" s="13"/>
      <c r="G66" s="13"/>
      <c r="H66" s="22" t="str">
        <f t="shared" si="9"/>
        <v>00000000000</v>
      </c>
      <c r="I66" s="22" t="str">
        <f t="shared" si="10"/>
        <v xml:space="preserve">                    </v>
      </c>
      <c r="J66" s="22" t="str">
        <f t="shared" si="11"/>
        <v xml:space="preserve">                    </v>
      </c>
      <c r="K66" s="22" t="str">
        <f t="shared" si="12"/>
        <v xml:space="preserve">                    </v>
      </c>
      <c r="L66" s="22" t="str">
        <f t="shared" si="13"/>
        <v>00</v>
      </c>
      <c r="M66" s="22" t="str">
        <f t="shared" si="14"/>
        <v xml:space="preserve">        </v>
      </c>
      <c r="N66" s="22" t="str">
        <f t="shared" si="15"/>
        <v>00</v>
      </c>
      <c r="O66" s="23" t="str">
        <f t="shared" si="16"/>
        <v/>
      </c>
      <c r="P66" s="24" t="str">
        <f t="shared" si="17"/>
        <v/>
      </c>
    </row>
    <row r="67" spans="1:16" ht="15" customHeight="1">
      <c r="A67" s="13"/>
      <c r="B67" s="13"/>
      <c r="C67" s="13"/>
      <c r="D67" s="13"/>
      <c r="E67" s="13"/>
      <c r="F67" s="13"/>
      <c r="G67" s="13"/>
      <c r="H67" s="22" t="str">
        <f t="shared" si="9"/>
        <v>00000000000</v>
      </c>
      <c r="I67" s="22" t="str">
        <f t="shared" si="10"/>
        <v xml:space="preserve">                    </v>
      </c>
      <c r="J67" s="22" t="str">
        <f t="shared" si="11"/>
        <v xml:space="preserve">                    </v>
      </c>
      <c r="K67" s="22" t="str">
        <f t="shared" si="12"/>
        <v xml:space="preserve">                    </v>
      </c>
      <c r="L67" s="22" t="str">
        <f t="shared" si="13"/>
        <v>00</v>
      </c>
      <c r="M67" s="22" t="str">
        <f t="shared" si="14"/>
        <v xml:space="preserve">        </v>
      </c>
      <c r="N67" s="22" t="str">
        <f t="shared" si="15"/>
        <v>00</v>
      </c>
      <c r="O67" s="23" t="str">
        <f t="shared" si="16"/>
        <v/>
      </c>
      <c r="P67" s="24" t="str">
        <f t="shared" si="17"/>
        <v/>
      </c>
    </row>
    <row r="68" spans="1:16" ht="15" customHeight="1">
      <c r="A68" s="13"/>
      <c r="B68" s="13"/>
      <c r="C68" s="13"/>
      <c r="D68" s="13"/>
      <c r="E68" s="13"/>
      <c r="F68" s="13"/>
      <c r="G68" s="13"/>
      <c r="H68" s="22" t="str">
        <f t="shared" si="9"/>
        <v>00000000000</v>
      </c>
      <c r="I68" s="22" t="str">
        <f t="shared" si="10"/>
        <v xml:space="preserve">                    </v>
      </c>
      <c r="J68" s="22" t="str">
        <f t="shared" si="11"/>
        <v xml:space="preserve">                    </v>
      </c>
      <c r="K68" s="22" t="str">
        <f t="shared" si="12"/>
        <v xml:space="preserve">                    </v>
      </c>
      <c r="L68" s="22" t="str">
        <f t="shared" si="13"/>
        <v>00</v>
      </c>
      <c r="M68" s="22" t="str">
        <f t="shared" si="14"/>
        <v xml:space="preserve">        </v>
      </c>
      <c r="N68" s="22" t="str">
        <f t="shared" si="15"/>
        <v>00</v>
      </c>
      <c r="O68" s="23" t="str">
        <f t="shared" si="16"/>
        <v/>
      </c>
      <c r="P68" s="24" t="str">
        <f t="shared" si="17"/>
        <v/>
      </c>
    </row>
    <row r="69" spans="1:16" ht="15" customHeight="1">
      <c r="A69" s="13"/>
      <c r="B69" s="13"/>
      <c r="C69" s="13"/>
      <c r="D69" s="13"/>
      <c r="E69" s="13"/>
      <c r="F69" s="13"/>
      <c r="G69" s="13"/>
      <c r="H69" s="22" t="str">
        <f t="shared" ref="H69:H100" si="18">RIGHT(REPT("0",11)&amp;A69,11)</f>
        <v>00000000000</v>
      </c>
      <c r="I69" s="22" t="str">
        <f t="shared" ref="I69:I100" si="19">LEFT(B69&amp;REPT(" ",20),20)</f>
        <v xml:space="preserve">                    </v>
      </c>
      <c r="J69" s="22" t="str">
        <f t="shared" ref="J69:J100" si="20">LEFT(C69&amp;REPT(" ",20),20)</f>
        <v xml:space="preserve">                    </v>
      </c>
      <c r="K69" s="22" t="str">
        <f t="shared" ref="K69:K100" si="21">LEFT(D69&amp;REPT(" ",20),20)</f>
        <v xml:space="preserve">                    </v>
      </c>
      <c r="L69" s="22" t="str">
        <f t="shared" ref="L69:L100" si="22">RIGHT(REPT("0",2)&amp;IF(ISNUMBER(SEARCH(" - ",E69)),LEFT(E69,SEARCH(" - ",E69)-1),E69),2)</f>
        <v>00</v>
      </c>
      <c r="M69" s="22" t="str">
        <f t="shared" ref="M69:M100" si="23">LEFT(F69&amp;REPT(" ",8),8)</f>
        <v xml:space="preserve">        </v>
      </c>
      <c r="N69" s="22" t="str">
        <f t="shared" ref="N69:N100" si="24">RIGHT(REPT("0",2)&amp;IF(ISNUMBER(SEARCH(" - ",G69)),LEFT(G69,SEARCH(" - ",G69)-1),G69),2)</f>
        <v>00</v>
      </c>
      <c r="O69" s="23" t="str">
        <f t="shared" ref="O69:O100" si="25">IF(A69="","",H69&amp;I69&amp;J69&amp;K69&amp;L69&amp;M69&amp;N69)</f>
        <v/>
      </c>
      <c r="P69" s="24" t="str">
        <f t="shared" ref="P69:P100" si="26">IF(A69="","",IF(LEN(O69)=83,"OK","ERROR ("&amp;LEN(O69)&amp;")"))</f>
        <v/>
      </c>
    </row>
    <row r="70" spans="1:16" ht="15" customHeight="1">
      <c r="A70" s="13"/>
      <c r="B70" s="13"/>
      <c r="C70" s="13"/>
      <c r="D70" s="13"/>
      <c r="E70" s="13"/>
      <c r="F70" s="13"/>
      <c r="G70" s="13"/>
      <c r="H70" s="22" t="str">
        <f t="shared" si="18"/>
        <v>00000000000</v>
      </c>
      <c r="I70" s="22" t="str">
        <f t="shared" si="19"/>
        <v xml:space="preserve">                    </v>
      </c>
      <c r="J70" s="22" t="str">
        <f t="shared" si="20"/>
        <v xml:space="preserve">                    </v>
      </c>
      <c r="K70" s="22" t="str">
        <f t="shared" si="21"/>
        <v xml:space="preserve">                    </v>
      </c>
      <c r="L70" s="22" t="str">
        <f t="shared" si="22"/>
        <v>00</v>
      </c>
      <c r="M70" s="22" t="str">
        <f t="shared" si="23"/>
        <v xml:space="preserve">        </v>
      </c>
      <c r="N70" s="22" t="str">
        <f t="shared" si="24"/>
        <v>00</v>
      </c>
      <c r="O70" s="23" t="str">
        <f t="shared" si="25"/>
        <v/>
      </c>
      <c r="P70" s="24" t="str">
        <f t="shared" si="26"/>
        <v/>
      </c>
    </row>
    <row r="71" spans="1:16" ht="15" customHeight="1">
      <c r="A71" s="13"/>
      <c r="B71" s="13"/>
      <c r="C71" s="13"/>
      <c r="D71" s="13"/>
      <c r="E71" s="13"/>
      <c r="F71" s="13"/>
      <c r="G71" s="13"/>
      <c r="H71" s="22" t="str">
        <f t="shared" si="18"/>
        <v>00000000000</v>
      </c>
      <c r="I71" s="22" t="str">
        <f t="shared" si="19"/>
        <v xml:space="preserve">                    </v>
      </c>
      <c r="J71" s="22" t="str">
        <f t="shared" si="20"/>
        <v xml:space="preserve">                    </v>
      </c>
      <c r="K71" s="22" t="str">
        <f t="shared" si="21"/>
        <v xml:space="preserve">                    </v>
      </c>
      <c r="L71" s="22" t="str">
        <f t="shared" si="22"/>
        <v>00</v>
      </c>
      <c r="M71" s="22" t="str">
        <f t="shared" si="23"/>
        <v xml:space="preserve">        </v>
      </c>
      <c r="N71" s="22" t="str">
        <f t="shared" si="24"/>
        <v>00</v>
      </c>
      <c r="O71" s="23" t="str">
        <f t="shared" si="25"/>
        <v/>
      </c>
      <c r="P71" s="24" t="str">
        <f t="shared" si="26"/>
        <v/>
      </c>
    </row>
    <row r="72" spans="1:16" ht="15" customHeight="1">
      <c r="A72" s="13"/>
      <c r="B72" s="13"/>
      <c r="C72" s="13"/>
      <c r="D72" s="13"/>
      <c r="E72" s="13"/>
      <c r="F72" s="13"/>
      <c r="G72" s="13"/>
      <c r="H72" s="22" t="str">
        <f t="shared" si="18"/>
        <v>00000000000</v>
      </c>
      <c r="I72" s="22" t="str">
        <f t="shared" si="19"/>
        <v xml:space="preserve">                    </v>
      </c>
      <c r="J72" s="22" t="str">
        <f t="shared" si="20"/>
        <v xml:space="preserve">                    </v>
      </c>
      <c r="K72" s="22" t="str">
        <f t="shared" si="21"/>
        <v xml:space="preserve">                    </v>
      </c>
      <c r="L72" s="22" t="str">
        <f t="shared" si="22"/>
        <v>00</v>
      </c>
      <c r="M72" s="22" t="str">
        <f t="shared" si="23"/>
        <v xml:space="preserve">        </v>
      </c>
      <c r="N72" s="22" t="str">
        <f t="shared" si="24"/>
        <v>00</v>
      </c>
      <c r="O72" s="23" t="str">
        <f t="shared" si="25"/>
        <v/>
      </c>
      <c r="P72" s="24" t="str">
        <f t="shared" si="26"/>
        <v/>
      </c>
    </row>
    <row r="73" spans="1:16" ht="15" customHeight="1">
      <c r="A73" s="13"/>
      <c r="B73" s="13"/>
      <c r="C73" s="13"/>
      <c r="D73" s="13"/>
      <c r="E73" s="13"/>
      <c r="F73" s="13"/>
      <c r="G73" s="13"/>
      <c r="H73" s="22" t="str">
        <f t="shared" si="18"/>
        <v>00000000000</v>
      </c>
      <c r="I73" s="22" t="str">
        <f t="shared" si="19"/>
        <v xml:space="preserve">                    </v>
      </c>
      <c r="J73" s="22" t="str">
        <f t="shared" si="20"/>
        <v xml:space="preserve">                    </v>
      </c>
      <c r="K73" s="22" t="str">
        <f t="shared" si="21"/>
        <v xml:space="preserve">                    </v>
      </c>
      <c r="L73" s="22" t="str">
        <f t="shared" si="22"/>
        <v>00</v>
      </c>
      <c r="M73" s="22" t="str">
        <f t="shared" si="23"/>
        <v xml:space="preserve">        </v>
      </c>
      <c r="N73" s="22" t="str">
        <f t="shared" si="24"/>
        <v>00</v>
      </c>
      <c r="O73" s="23" t="str">
        <f t="shared" si="25"/>
        <v/>
      </c>
      <c r="P73" s="24" t="str">
        <f t="shared" si="26"/>
        <v/>
      </c>
    </row>
    <row r="74" spans="1:16" ht="15" customHeight="1">
      <c r="A74" s="13"/>
      <c r="B74" s="13"/>
      <c r="C74" s="13"/>
      <c r="D74" s="13"/>
      <c r="E74" s="13"/>
      <c r="F74" s="13"/>
      <c r="G74" s="13"/>
      <c r="H74" s="22" t="str">
        <f t="shared" si="18"/>
        <v>00000000000</v>
      </c>
      <c r="I74" s="22" t="str">
        <f t="shared" si="19"/>
        <v xml:space="preserve">                    </v>
      </c>
      <c r="J74" s="22" t="str">
        <f t="shared" si="20"/>
        <v xml:space="preserve">                    </v>
      </c>
      <c r="K74" s="22" t="str">
        <f t="shared" si="21"/>
        <v xml:space="preserve">                    </v>
      </c>
      <c r="L74" s="22" t="str">
        <f t="shared" si="22"/>
        <v>00</v>
      </c>
      <c r="M74" s="22" t="str">
        <f t="shared" si="23"/>
        <v xml:space="preserve">        </v>
      </c>
      <c r="N74" s="22" t="str">
        <f t="shared" si="24"/>
        <v>00</v>
      </c>
      <c r="O74" s="23" t="str">
        <f t="shared" si="25"/>
        <v/>
      </c>
      <c r="P74" s="24" t="str">
        <f t="shared" si="26"/>
        <v/>
      </c>
    </row>
    <row r="75" spans="1:16" ht="15" customHeight="1">
      <c r="A75" s="13"/>
      <c r="B75" s="13"/>
      <c r="C75" s="13"/>
      <c r="D75" s="13"/>
      <c r="E75" s="13"/>
      <c r="F75" s="13"/>
      <c r="G75" s="13"/>
      <c r="H75" s="22" t="str">
        <f t="shared" si="18"/>
        <v>00000000000</v>
      </c>
      <c r="I75" s="22" t="str">
        <f t="shared" si="19"/>
        <v xml:space="preserve">                    </v>
      </c>
      <c r="J75" s="22" t="str">
        <f t="shared" si="20"/>
        <v xml:space="preserve">                    </v>
      </c>
      <c r="K75" s="22" t="str">
        <f t="shared" si="21"/>
        <v xml:space="preserve">                    </v>
      </c>
      <c r="L75" s="22" t="str">
        <f t="shared" si="22"/>
        <v>00</v>
      </c>
      <c r="M75" s="22" t="str">
        <f t="shared" si="23"/>
        <v xml:space="preserve">        </v>
      </c>
      <c r="N75" s="22" t="str">
        <f t="shared" si="24"/>
        <v>00</v>
      </c>
      <c r="O75" s="23" t="str">
        <f t="shared" si="25"/>
        <v/>
      </c>
      <c r="P75" s="24" t="str">
        <f t="shared" si="26"/>
        <v/>
      </c>
    </row>
    <row r="76" spans="1:16" ht="15" customHeight="1">
      <c r="A76" s="13"/>
      <c r="B76" s="13"/>
      <c r="C76" s="13"/>
      <c r="D76" s="13"/>
      <c r="E76" s="13"/>
      <c r="F76" s="13"/>
      <c r="G76" s="13"/>
      <c r="H76" s="22" t="str">
        <f t="shared" si="18"/>
        <v>00000000000</v>
      </c>
      <c r="I76" s="22" t="str">
        <f t="shared" si="19"/>
        <v xml:space="preserve">                    </v>
      </c>
      <c r="J76" s="22" t="str">
        <f t="shared" si="20"/>
        <v xml:space="preserve">                    </v>
      </c>
      <c r="K76" s="22" t="str">
        <f t="shared" si="21"/>
        <v xml:space="preserve">                    </v>
      </c>
      <c r="L76" s="22" t="str">
        <f t="shared" si="22"/>
        <v>00</v>
      </c>
      <c r="M76" s="22" t="str">
        <f t="shared" si="23"/>
        <v xml:space="preserve">        </v>
      </c>
      <c r="N76" s="22" t="str">
        <f t="shared" si="24"/>
        <v>00</v>
      </c>
      <c r="O76" s="23" t="str">
        <f t="shared" si="25"/>
        <v/>
      </c>
      <c r="P76" s="24" t="str">
        <f t="shared" si="26"/>
        <v/>
      </c>
    </row>
    <row r="77" spans="1:16" ht="15" customHeight="1">
      <c r="A77" s="13"/>
      <c r="B77" s="13"/>
      <c r="C77" s="13"/>
      <c r="D77" s="13"/>
      <c r="E77" s="13"/>
      <c r="F77" s="13"/>
      <c r="G77" s="13"/>
      <c r="H77" s="22" t="str">
        <f t="shared" si="18"/>
        <v>00000000000</v>
      </c>
      <c r="I77" s="22" t="str">
        <f t="shared" si="19"/>
        <v xml:space="preserve">                    </v>
      </c>
      <c r="J77" s="22" t="str">
        <f t="shared" si="20"/>
        <v xml:space="preserve">                    </v>
      </c>
      <c r="K77" s="22" t="str">
        <f t="shared" si="21"/>
        <v xml:space="preserve">                    </v>
      </c>
      <c r="L77" s="22" t="str">
        <f t="shared" si="22"/>
        <v>00</v>
      </c>
      <c r="M77" s="22" t="str">
        <f t="shared" si="23"/>
        <v xml:space="preserve">        </v>
      </c>
      <c r="N77" s="22" t="str">
        <f t="shared" si="24"/>
        <v>00</v>
      </c>
      <c r="O77" s="23" t="str">
        <f t="shared" si="25"/>
        <v/>
      </c>
      <c r="P77" s="24" t="str">
        <f t="shared" si="26"/>
        <v/>
      </c>
    </row>
    <row r="78" spans="1:16" ht="15" customHeight="1">
      <c r="A78" s="13"/>
      <c r="B78" s="13"/>
      <c r="C78" s="13"/>
      <c r="D78" s="13"/>
      <c r="E78" s="13"/>
      <c r="F78" s="13"/>
      <c r="G78" s="13"/>
      <c r="H78" s="22" t="str">
        <f t="shared" si="18"/>
        <v>00000000000</v>
      </c>
      <c r="I78" s="22" t="str">
        <f t="shared" si="19"/>
        <v xml:space="preserve">                    </v>
      </c>
      <c r="J78" s="22" t="str">
        <f t="shared" si="20"/>
        <v xml:space="preserve">                    </v>
      </c>
      <c r="K78" s="22" t="str">
        <f t="shared" si="21"/>
        <v xml:space="preserve">                    </v>
      </c>
      <c r="L78" s="22" t="str">
        <f t="shared" si="22"/>
        <v>00</v>
      </c>
      <c r="M78" s="22" t="str">
        <f t="shared" si="23"/>
        <v xml:space="preserve">        </v>
      </c>
      <c r="N78" s="22" t="str">
        <f t="shared" si="24"/>
        <v>00</v>
      </c>
      <c r="O78" s="23" t="str">
        <f t="shared" si="25"/>
        <v/>
      </c>
      <c r="P78" s="24" t="str">
        <f t="shared" si="26"/>
        <v/>
      </c>
    </row>
    <row r="79" spans="1:16" ht="15" customHeight="1">
      <c r="A79" s="13"/>
      <c r="B79" s="13"/>
      <c r="C79" s="13"/>
      <c r="D79" s="13"/>
      <c r="E79" s="13"/>
      <c r="F79" s="13"/>
      <c r="G79" s="13"/>
      <c r="H79" s="22" t="str">
        <f t="shared" si="18"/>
        <v>00000000000</v>
      </c>
      <c r="I79" s="22" t="str">
        <f t="shared" si="19"/>
        <v xml:space="preserve">                    </v>
      </c>
      <c r="J79" s="22" t="str">
        <f t="shared" si="20"/>
        <v xml:space="preserve">                    </v>
      </c>
      <c r="K79" s="22" t="str">
        <f t="shared" si="21"/>
        <v xml:space="preserve">                    </v>
      </c>
      <c r="L79" s="22" t="str">
        <f t="shared" si="22"/>
        <v>00</v>
      </c>
      <c r="M79" s="22" t="str">
        <f t="shared" si="23"/>
        <v xml:space="preserve">        </v>
      </c>
      <c r="N79" s="22" t="str">
        <f t="shared" si="24"/>
        <v>00</v>
      </c>
      <c r="O79" s="23" t="str">
        <f t="shared" si="25"/>
        <v/>
      </c>
      <c r="P79" s="24" t="str">
        <f t="shared" si="26"/>
        <v/>
      </c>
    </row>
    <row r="80" spans="1:16" ht="15" customHeight="1">
      <c r="A80" s="13"/>
      <c r="B80" s="13"/>
      <c r="C80" s="13"/>
      <c r="D80" s="13"/>
      <c r="E80" s="13"/>
      <c r="F80" s="13"/>
      <c r="G80" s="13"/>
      <c r="H80" s="22" t="str">
        <f t="shared" si="18"/>
        <v>00000000000</v>
      </c>
      <c r="I80" s="22" t="str">
        <f t="shared" si="19"/>
        <v xml:space="preserve">                    </v>
      </c>
      <c r="J80" s="22" t="str">
        <f t="shared" si="20"/>
        <v xml:space="preserve">                    </v>
      </c>
      <c r="K80" s="22" t="str">
        <f t="shared" si="21"/>
        <v xml:space="preserve">                    </v>
      </c>
      <c r="L80" s="22" t="str">
        <f t="shared" si="22"/>
        <v>00</v>
      </c>
      <c r="M80" s="22" t="str">
        <f t="shared" si="23"/>
        <v xml:space="preserve">        </v>
      </c>
      <c r="N80" s="22" t="str">
        <f t="shared" si="24"/>
        <v>00</v>
      </c>
      <c r="O80" s="23" t="str">
        <f t="shared" si="25"/>
        <v/>
      </c>
      <c r="P80" s="24" t="str">
        <f t="shared" si="26"/>
        <v/>
      </c>
    </row>
    <row r="81" spans="1:16" ht="15" customHeight="1">
      <c r="A81" s="13"/>
      <c r="B81" s="13"/>
      <c r="C81" s="13"/>
      <c r="D81" s="13"/>
      <c r="E81" s="13"/>
      <c r="F81" s="13"/>
      <c r="G81" s="13"/>
      <c r="H81" s="22" t="str">
        <f t="shared" si="18"/>
        <v>00000000000</v>
      </c>
      <c r="I81" s="22" t="str">
        <f t="shared" si="19"/>
        <v xml:space="preserve">                    </v>
      </c>
      <c r="J81" s="22" t="str">
        <f t="shared" si="20"/>
        <v xml:space="preserve">                    </v>
      </c>
      <c r="K81" s="22" t="str">
        <f t="shared" si="21"/>
        <v xml:space="preserve">                    </v>
      </c>
      <c r="L81" s="22" t="str">
        <f t="shared" si="22"/>
        <v>00</v>
      </c>
      <c r="M81" s="22" t="str">
        <f t="shared" si="23"/>
        <v xml:space="preserve">        </v>
      </c>
      <c r="N81" s="22" t="str">
        <f t="shared" si="24"/>
        <v>00</v>
      </c>
      <c r="O81" s="23" t="str">
        <f t="shared" si="25"/>
        <v/>
      </c>
      <c r="P81" s="24" t="str">
        <f t="shared" si="26"/>
        <v/>
      </c>
    </row>
    <row r="82" spans="1:16" ht="15" customHeight="1">
      <c r="A82" s="13"/>
      <c r="B82" s="13"/>
      <c r="C82" s="13"/>
      <c r="D82" s="13"/>
      <c r="E82" s="13"/>
      <c r="F82" s="13"/>
      <c r="G82" s="13"/>
      <c r="H82" s="22" t="str">
        <f t="shared" si="18"/>
        <v>00000000000</v>
      </c>
      <c r="I82" s="22" t="str">
        <f t="shared" si="19"/>
        <v xml:space="preserve">                    </v>
      </c>
      <c r="J82" s="22" t="str">
        <f t="shared" si="20"/>
        <v xml:space="preserve">                    </v>
      </c>
      <c r="K82" s="22" t="str">
        <f t="shared" si="21"/>
        <v xml:space="preserve">                    </v>
      </c>
      <c r="L82" s="22" t="str">
        <f t="shared" si="22"/>
        <v>00</v>
      </c>
      <c r="M82" s="22" t="str">
        <f t="shared" si="23"/>
        <v xml:space="preserve">        </v>
      </c>
      <c r="N82" s="22" t="str">
        <f t="shared" si="24"/>
        <v>00</v>
      </c>
      <c r="O82" s="23" t="str">
        <f t="shared" si="25"/>
        <v/>
      </c>
      <c r="P82" s="24" t="str">
        <f t="shared" si="26"/>
        <v/>
      </c>
    </row>
    <row r="83" spans="1:16" ht="15" customHeight="1">
      <c r="A83" s="13"/>
      <c r="B83" s="13"/>
      <c r="C83" s="13"/>
      <c r="D83" s="13"/>
      <c r="E83" s="13"/>
      <c r="F83" s="13"/>
      <c r="G83" s="13"/>
      <c r="H83" s="22" t="str">
        <f t="shared" si="18"/>
        <v>00000000000</v>
      </c>
      <c r="I83" s="22" t="str">
        <f t="shared" si="19"/>
        <v xml:space="preserve">                    </v>
      </c>
      <c r="J83" s="22" t="str">
        <f t="shared" si="20"/>
        <v xml:space="preserve">                    </v>
      </c>
      <c r="K83" s="22" t="str">
        <f t="shared" si="21"/>
        <v xml:space="preserve">                    </v>
      </c>
      <c r="L83" s="22" t="str">
        <f t="shared" si="22"/>
        <v>00</v>
      </c>
      <c r="M83" s="22" t="str">
        <f t="shared" si="23"/>
        <v xml:space="preserve">        </v>
      </c>
      <c r="N83" s="22" t="str">
        <f t="shared" si="24"/>
        <v>00</v>
      </c>
      <c r="O83" s="23" t="str">
        <f t="shared" si="25"/>
        <v/>
      </c>
      <c r="P83" s="24" t="str">
        <f t="shared" si="26"/>
        <v/>
      </c>
    </row>
    <row r="84" spans="1:16" ht="15" customHeight="1">
      <c r="A84" s="13"/>
      <c r="B84" s="13"/>
      <c r="C84" s="13"/>
      <c r="D84" s="13"/>
      <c r="E84" s="13"/>
      <c r="F84" s="13"/>
      <c r="G84" s="13"/>
      <c r="H84" s="22" t="str">
        <f t="shared" si="18"/>
        <v>00000000000</v>
      </c>
      <c r="I84" s="22" t="str">
        <f t="shared" si="19"/>
        <v xml:space="preserve">                    </v>
      </c>
      <c r="J84" s="22" t="str">
        <f t="shared" si="20"/>
        <v xml:space="preserve">                    </v>
      </c>
      <c r="K84" s="22" t="str">
        <f t="shared" si="21"/>
        <v xml:space="preserve">                    </v>
      </c>
      <c r="L84" s="22" t="str">
        <f t="shared" si="22"/>
        <v>00</v>
      </c>
      <c r="M84" s="22" t="str">
        <f t="shared" si="23"/>
        <v xml:space="preserve">        </v>
      </c>
      <c r="N84" s="22" t="str">
        <f t="shared" si="24"/>
        <v>00</v>
      </c>
      <c r="O84" s="23" t="str">
        <f t="shared" si="25"/>
        <v/>
      </c>
      <c r="P84" s="24" t="str">
        <f t="shared" si="26"/>
        <v/>
      </c>
    </row>
    <row r="85" spans="1:16" ht="15" customHeight="1">
      <c r="A85" s="13"/>
      <c r="B85" s="13"/>
      <c r="C85" s="13"/>
      <c r="D85" s="13"/>
      <c r="E85" s="13"/>
      <c r="F85" s="13"/>
      <c r="G85" s="13"/>
      <c r="H85" s="22" t="str">
        <f t="shared" si="18"/>
        <v>00000000000</v>
      </c>
      <c r="I85" s="22" t="str">
        <f t="shared" si="19"/>
        <v xml:space="preserve">                    </v>
      </c>
      <c r="J85" s="22" t="str">
        <f t="shared" si="20"/>
        <v xml:space="preserve">                    </v>
      </c>
      <c r="K85" s="22" t="str">
        <f t="shared" si="21"/>
        <v xml:space="preserve">                    </v>
      </c>
      <c r="L85" s="22" t="str">
        <f t="shared" si="22"/>
        <v>00</v>
      </c>
      <c r="M85" s="22" t="str">
        <f t="shared" si="23"/>
        <v xml:space="preserve">        </v>
      </c>
      <c r="N85" s="22" t="str">
        <f t="shared" si="24"/>
        <v>00</v>
      </c>
      <c r="O85" s="23" t="str">
        <f t="shared" si="25"/>
        <v/>
      </c>
      <c r="P85" s="24" t="str">
        <f t="shared" si="26"/>
        <v/>
      </c>
    </row>
    <row r="86" spans="1:16" ht="15" customHeight="1">
      <c r="A86" s="13"/>
      <c r="B86" s="13"/>
      <c r="C86" s="13"/>
      <c r="D86" s="13"/>
      <c r="E86" s="13"/>
      <c r="F86" s="13"/>
      <c r="G86" s="13"/>
      <c r="H86" s="22" t="str">
        <f t="shared" si="18"/>
        <v>00000000000</v>
      </c>
      <c r="I86" s="22" t="str">
        <f t="shared" si="19"/>
        <v xml:space="preserve">                    </v>
      </c>
      <c r="J86" s="22" t="str">
        <f t="shared" si="20"/>
        <v xml:space="preserve">                    </v>
      </c>
      <c r="K86" s="22" t="str">
        <f t="shared" si="21"/>
        <v xml:space="preserve">                    </v>
      </c>
      <c r="L86" s="22" t="str">
        <f t="shared" si="22"/>
        <v>00</v>
      </c>
      <c r="M86" s="22" t="str">
        <f t="shared" si="23"/>
        <v xml:space="preserve">        </v>
      </c>
      <c r="N86" s="22" t="str">
        <f t="shared" si="24"/>
        <v>00</v>
      </c>
      <c r="O86" s="23" t="str">
        <f t="shared" si="25"/>
        <v/>
      </c>
      <c r="P86" s="24" t="str">
        <f t="shared" si="26"/>
        <v/>
      </c>
    </row>
    <row r="87" spans="1:16" ht="15" customHeight="1">
      <c r="A87" s="13"/>
      <c r="B87" s="13"/>
      <c r="C87" s="13"/>
      <c r="D87" s="13"/>
      <c r="E87" s="13"/>
      <c r="F87" s="13"/>
      <c r="G87" s="13"/>
      <c r="H87" s="22" t="str">
        <f t="shared" si="18"/>
        <v>00000000000</v>
      </c>
      <c r="I87" s="22" t="str">
        <f t="shared" si="19"/>
        <v xml:space="preserve">                    </v>
      </c>
      <c r="J87" s="22" t="str">
        <f t="shared" si="20"/>
        <v xml:space="preserve">                    </v>
      </c>
      <c r="K87" s="22" t="str">
        <f t="shared" si="21"/>
        <v xml:space="preserve">                    </v>
      </c>
      <c r="L87" s="22" t="str">
        <f t="shared" si="22"/>
        <v>00</v>
      </c>
      <c r="M87" s="22" t="str">
        <f t="shared" si="23"/>
        <v xml:space="preserve">        </v>
      </c>
      <c r="N87" s="22" t="str">
        <f t="shared" si="24"/>
        <v>00</v>
      </c>
      <c r="O87" s="23" t="str">
        <f t="shared" si="25"/>
        <v/>
      </c>
      <c r="P87" s="24" t="str">
        <f t="shared" si="26"/>
        <v/>
      </c>
    </row>
    <row r="88" spans="1:16" ht="15" customHeight="1">
      <c r="A88" s="13"/>
      <c r="B88" s="13"/>
      <c r="C88" s="13"/>
      <c r="D88" s="13"/>
      <c r="E88" s="13"/>
      <c r="F88" s="13"/>
      <c r="G88" s="13"/>
      <c r="H88" s="22" t="str">
        <f t="shared" si="18"/>
        <v>00000000000</v>
      </c>
      <c r="I88" s="22" t="str">
        <f t="shared" si="19"/>
        <v xml:space="preserve">                    </v>
      </c>
      <c r="J88" s="22" t="str">
        <f t="shared" si="20"/>
        <v xml:space="preserve">                    </v>
      </c>
      <c r="K88" s="22" t="str">
        <f t="shared" si="21"/>
        <v xml:space="preserve">                    </v>
      </c>
      <c r="L88" s="22" t="str">
        <f t="shared" si="22"/>
        <v>00</v>
      </c>
      <c r="M88" s="22" t="str">
        <f t="shared" si="23"/>
        <v xml:space="preserve">        </v>
      </c>
      <c r="N88" s="22" t="str">
        <f t="shared" si="24"/>
        <v>00</v>
      </c>
      <c r="O88" s="23" t="str">
        <f t="shared" si="25"/>
        <v/>
      </c>
      <c r="P88" s="24" t="str">
        <f t="shared" si="26"/>
        <v/>
      </c>
    </row>
    <row r="89" spans="1:16" ht="15" customHeight="1">
      <c r="A89" s="13"/>
      <c r="B89" s="13"/>
      <c r="C89" s="13"/>
      <c r="D89" s="13"/>
      <c r="E89" s="13"/>
      <c r="F89" s="13"/>
      <c r="G89" s="13"/>
      <c r="H89" s="22" t="str">
        <f t="shared" si="18"/>
        <v>00000000000</v>
      </c>
      <c r="I89" s="22" t="str">
        <f t="shared" si="19"/>
        <v xml:space="preserve">                    </v>
      </c>
      <c r="J89" s="22" t="str">
        <f t="shared" si="20"/>
        <v xml:space="preserve">                    </v>
      </c>
      <c r="K89" s="22" t="str">
        <f t="shared" si="21"/>
        <v xml:space="preserve">                    </v>
      </c>
      <c r="L89" s="22" t="str">
        <f t="shared" si="22"/>
        <v>00</v>
      </c>
      <c r="M89" s="22" t="str">
        <f t="shared" si="23"/>
        <v xml:space="preserve">        </v>
      </c>
      <c r="N89" s="22" t="str">
        <f t="shared" si="24"/>
        <v>00</v>
      </c>
      <c r="O89" s="23" t="str">
        <f t="shared" si="25"/>
        <v/>
      </c>
      <c r="P89" s="24" t="str">
        <f t="shared" si="26"/>
        <v/>
      </c>
    </row>
    <row r="90" spans="1:16" ht="15" customHeight="1">
      <c r="A90" s="13"/>
      <c r="B90" s="13"/>
      <c r="C90" s="13"/>
      <c r="D90" s="13"/>
      <c r="E90" s="13"/>
      <c r="F90" s="13"/>
      <c r="G90" s="13"/>
      <c r="H90" s="22" t="str">
        <f t="shared" si="18"/>
        <v>00000000000</v>
      </c>
      <c r="I90" s="22" t="str">
        <f t="shared" si="19"/>
        <v xml:space="preserve">                    </v>
      </c>
      <c r="J90" s="22" t="str">
        <f t="shared" si="20"/>
        <v xml:space="preserve">                    </v>
      </c>
      <c r="K90" s="22" t="str">
        <f t="shared" si="21"/>
        <v xml:space="preserve">                    </v>
      </c>
      <c r="L90" s="22" t="str">
        <f t="shared" si="22"/>
        <v>00</v>
      </c>
      <c r="M90" s="22" t="str">
        <f t="shared" si="23"/>
        <v xml:space="preserve">        </v>
      </c>
      <c r="N90" s="22" t="str">
        <f t="shared" si="24"/>
        <v>00</v>
      </c>
      <c r="O90" s="23" t="str">
        <f t="shared" si="25"/>
        <v/>
      </c>
      <c r="P90" s="24" t="str">
        <f t="shared" si="26"/>
        <v/>
      </c>
    </row>
    <row r="91" spans="1:16" ht="15" customHeight="1">
      <c r="A91" s="13"/>
      <c r="B91" s="13"/>
      <c r="C91" s="13"/>
      <c r="D91" s="13"/>
      <c r="E91" s="13"/>
      <c r="F91" s="13"/>
      <c r="G91" s="13"/>
      <c r="H91" s="22" t="str">
        <f t="shared" si="18"/>
        <v>00000000000</v>
      </c>
      <c r="I91" s="22" t="str">
        <f t="shared" si="19"/>
        <v xml:space="preserve">                    </v>
      </c>
      <c r="J91" s="22" t="str">
        <f t="shared" si="20"/>
        <v xml:space="preserve">                    </v>
      </c>
      <c r="K91" s="22" t="str">
        <f t="shared" si="21"/>
        <v xml:space="preserve">                    </v>
      </c>
      <c r="L91" s="22" t="str">
        <f t="shared" si="22"/>
        <v>00</v>
      </c>
      <c r="M91" s="22" t="str">
        <f t="shared" si="23"/>
        <v xml:space="preserve">        </v>
      </c>
      <c r="N91" s="22" t="str">
        <f t="shared" si="24"/>
        <v>00</v>
      </c>
      <c r="O91" s="23" t="str">
        <f t="shared" si="25"/>
        <v/>
      </c>
      <c r="P91" s="24" t="str">
        <f t="shared" si="26"/>
        <v/>
      </c>
    </row>
    <row r="92" spans="1:16" ht="15" customHeight="1">
      <c r="A92" s="13"/>
      <c r="B92" s="13"/>
      <c r="C92" s="13"/>
      <c r="D92" s="13"/>
      <c r="E92" s="13"/>
      <c r="F92" s="13"/>
      <c r="G92" s="13"/>
      <c r="H92" s="22" t="str">
        <f t="shared" si="18"/>
        <v>00000000000</v>
      </c>
      <c r="I92" s="22" t="str">
        <f t="shared" si="19"/>
        <v xml:space="preserve">                    </v>
      </c>
      <c r="J92" s="22" t="str">
        <f t="shared" si="20"/>
        <v xml:space="preserve">                    </v>
      </c>
      <c r="K92" s="22" t="str">
        <f t="shared" si="21"/>
        <v xml:space="preserve">                    </v>
      </c>
      <c r="L92" s="22" t="str">
        <f t="shared" si="22"/>
        <v>00</v>
      </c>
      <c r="M92" s="22" t="str">
        <f t="shared" si="23"/>
        <v xml:space="preserve">        </v>
      </c>
      <c r="N92" s="22" t="str">
        <f t="shared" si="24"/>
        <v>00</v>
      </c>
      <c r="O92" s="23" t="str">
        <f t="shared" si="25"/>
        <v/>
      </c>
      <c r="P92" s="24" t="str">
        <f t="shared" si="26"/>
        <v/>
      </c>
    </row>
    <row r="93" spans="1:16" ht="15" customHeight="1">
      <c r="A93" s="13"/>
      <c r="B93" s="13"/>
      <c r="C93" s="13"/>
      <c r="D93" s="13"/>
      <c r="E93" s="13"/>
      <c r="F93" s="13"/>
      <c r="G93" s="13"/>
      <c r="H93" s="22" t="str">
        <f t="shared" si="18"/>
        <v>00000000000</v>
      </c>
      <c r="I93" s="22" t="str">
        <f t="shared" si="19"/>
        <v xml:space="preserve">                    </v>
      </c>
      <c r="J93" s="22" t="str">
        <f t="shared" si="20"/>
        <v xml:space="preserve">                    </v>
      </c>
      <c r="K93" s="22" t="str">
        <f t="shared" si="21"/>
        <v xml:space="preserve">                    </v>
      </c>
      <c r="L93" s="22" t="str">
        <f t="shared" si="22"/>
        <v>00</v>
      </c>
      <c r="M93" s="22" t="str">
        <f t="shared" si="23"/>
        <v xml:space="preserve">        </v>
      </c>
      <c r="N93" s="22" t="str">
        <f t="shared" si="24"/>
        <v>00</v>
      </c>
      <c r="O93" s="23" t="str">
        <f t="shared" si="25"/>
        <v/>
      </c>
      <c r="P93" s="24" t="str">
        <f t="shared" si="26"/>
        <v/>
      </c>
    </row>
    <row r="94" spans="1:16" ht="15" customHeight="1">
      <c r="A94" s="13"/>
      <c r="B94" s="13"/>
      <c r="C94" s="13"/>
      <c r="D94" s="13"/>
      <c r="E94" s="13"/>
      <c r="F94" s="13"/>
      <c r="G94" s="13"/>
      <c r="H94" s="22" t="str">
        <f t="shared" si="18"/>
        <v>00000000000</v>
      </c>
      <c r="I94" s="22" t="str">
        <f t="shared" si="19"/>
        <v xml:space="preserve">                    </v>
      </c>
      <c r="J94" s="22" t="str">
        <f t="shared" si="20"/>
        <v xml:space="preserve">                    </v>
      </c>
      <c r="K94" s="22" t="str">
        <f t="shared" si="21"/>
        <v xml:space="preserve">                    </v>
      </c>
      <c r="L94" s="22" t="str">
        <f t="shared" si="22"/>
        <v>00</v>
      </c>
      <c r="M94" s="22" t="str">
        <f t="shared" si="23"/>
        <v xml:space="preserve">        </v>
      </c>
      <c r="N94" s="22" t="str">
        <f t="shared" si="24"/>
        <v>00</v>
      </c>
      <c r="O94" s="23" t="str">
        <f t="shared" si="25"/>
        <v/>
      </c>
      <c r="P94" s="24" t="str">
        <f t="shared" si="26"/>
        <v/>
      </c>
    </row>
    <row r="95" spans="1:16" ht="15" customHeight="1">
      <c r="A95" s="13"/>
      <c r="B95" s="13"/>
      <c r="C95" s="13"/>
      <c r="D95" s="13"/>
      <c r="E95" s="13"/>
      <c r="F95" s="13"/>
      <c r="G95" s="13"/>
      <c r="H95" s="22" t="str">
        <f t="shared" si="18"/>
        <v>00000000000</v>
      </c>
      <c r="I95" s="22" t="str">
        <f t="shared" si="19"/>
        <v xml:space="preserve">                    </v>
      </c>
      <c r="J95" s="22" t="str">
        <f t="shared" si="20"/>
        <v xml:space="preserve">                    </v>
      </c>
      <c r="K95" s="22" t="str">
        <f t="shared" si="21"/>
        <v xml:space="preserve">                    </v>
      </c>
      <c r="L95" s="22" t="str">
        <f t="shared" si="22"/>
        <v>00</v>
      </c>
      <c r="M95" s="22" t="str">
        <f t="shared" si="23"/>
        <v xml:space="preserve">        </v>
      </c>
      <c r="N95" s="22" t="str">
        <f t="shared" si="24"/>
        <v>00</v>
      </c>
      <c r="O95" s="23" t="str">
        <f t="shared" si="25"/>
        <v/>
      </c>
      <c r="P95" s="24" t="str">
        <f t="shared" si="26"/>
        <v/>
      </c>
    </row>
    <row r="96" spans="1:16" ht="15" customHeight="1">
      <c r="A96" s="13"/>
      <c r="B96" s="13"/>
      <c r="C96" s="13"/>
      <c r="D96" s="13"/>
      <c r="E96" s="13"/>
      <c r="F96" s="13"/>
      <c r="G96" s="13"/>
      <c r="H96" s="22" t="str">
        <f t="shared" si="18"/>
        <v>00000000000</v>
      </c>
      <c r="I96" s="22" t="str">
        <f t="shared" si="19"/>
        <v xml:space="preserve">                    </v>
      </c>
      <c r="J96" s="22" t="str">
        <f t="shared" si="20"/>
        <v xml:space="preserve">                    </v>
      </c>
      <c r="K96" s="22" t="str">
        <f t="shared" si="21"/>
        <v xml:space="preserve">                    </v>
      </c>
      <c r="L96" s="22" t="str">
        <f t="shared" si="22"/>
        <v>00</v>
      </c>
      <c r="M96" s="22" t="str">
        <f t="shared" si="23"/>
        <v xml:space="preserve">        </v>
      </c>
      <c r="N96" s="22" t="str">
        <f t="shared" si="24"/>
        <v>00</v>
      </c>
      <c r="O96" s="23" t="str">
        <f t="shared" si="25"/>
        <v/>
      </c>
      <c r="P96" s="24" t="str">
        <f t="shared" si="26"/>
        <v/>
      </c>
    </row>
    <row r="97" spans="1:16" ht="15" customHeight="1">
      <c r="A97" s="13"/>
      <c r="B97" s="13"/>
      <c r="C97" s="13"/>
      <c r="D97" s="13"/>
      <c r="E97" s="13"/>
      <c r="F97" s="13"/>
      <c r="G97" s="13"/>
      <c r="H97" s="22" t="str">
        <f t="shared" si="18"/>
        <v>00000000000</v>
      </c>
      <c r="I97" s="22" t="str">
        <f t="shared" si="19"/>
        <v xml:space="preserve">                    </v>
      </c>
      <c r="J97" s="22" t="str">
        <f t="shared" si="20"/>
        <v xml:space="preserve">                    </v>
      </c>
      <c r="K97" s="22" t="str">
        <f t="shared" si="21"/>
        <v xml:space="preserve">                    </v>
      </c>
      <c r="L97" s="22" t="str">
        <f t="shared" si="22"/>
        <v>00</v>
      </c>
      <c r="M97" s="22" t="str">
        <f t="shared" si="23"/>
        <v xml:space="preserve">        </v>
      </c>
      <c r="N97" s="22" t="str">
        <f t="shared" si="24"/>
        <v>00</v>
      </c>
      <c r="O97" s="23" t="str">
        <f t="shared" si="25"/>
        <v/>
      </c>
      <c r="P97" s="24" t="str">
        <f t="shared" si="26"/>
        <v/>
      </c>
    </row>
    <row r="98" spans="1:16" ht="15" customHeight="1">
      <c r="A98" s="13"/>
      <c r="B98" s="13"/>
      <c r="C98" s="13"/>
      <c r="D98" s="13"/>
      <c r="E98" s="13"/>
      <c r="F98" s="13"/>
      <c r="G98" s="13"/>
      <c r="H98" s="22" t="str">
        <f t="shared" si="18"/>
        <v>00000000000</v>
      </c>
      <c r="I98" s="22" t="str">
        <f t="shared" si="19"/>
        <v xml:space="preserve">                    </v>
      </c>
      <c r="J98" s="22" t="str">
        <f t="shared" si="20"/>
        <v xml:space="preserve">                    </v>
      </c>
      <c r="K98" s="22" t="str">
        <f t="shared" si="21"/>
        <v xml:space="preserve">                    </v>
      </c>
      <c r="L98" s="22" t="str">
        <f t="shared" si="22"/>
        <v>00</v>
      </c>
      <c r="M98" s="22" t="str">
        <f t="shared" si="23"/>
        <v xml:space="preserve">        </v>
      </c>
      <c r="N98" s="22" t="str">
        <f t="shared" si="24"/>
        <v>00</v>
      </c>
      <c r="O98" s="23" t="str">
        <f t="shared" si="25"/>
        <v/>
      </c>
      <c r="P98" s="24" t="str">
        <f t="shared" si="26"/>
        <v/>
      </c>
    </row>
    <row r="99" spans="1:16" ht="15" customHeight="1">
      <c r="A99" s="13"/>
      <c r="B99" s="13"/>
      <c r="C99" s="13"/>
      <c r="D99" s="13"/>
      <c r="E99" s="13"/>
      <c r="F99" s="13"/>
      <c r="G99" s="13"/>
      <c r="H99" s="22" t="str">
        <f t="shared" si="18"/>
        <v>00000000000</v>
      </c>
      <c r="I99" s="22" t="str">
        <f t="shared" si="19"/>
        <v xml:space="preserve">                    </v>
      </c>
      <c r="J99" s="22" t="str">
        <f t="shared" si="20"/>
        <v xml:space="preserve">                    </v>
      </c>
      <c r="K99" s="22" t="str">
        <f t="shared" si="21"/>
        <v xml:space="preserve">                    </v>
      </c>
      <c r="L99" s="22" t="str">
        <f t="shared" si="22"/>
        <v>00</v>
      </c>
      <c r="M99" s="22" t="str">
        <f t="shared" si="23"/>
        <v xml:space="preserve">        </v>
      </c>
      <c r="N99" s="22" t="str">
        <f t="shared" si="24"/>
        <v>00</v>
      </c>
      <c r="O99" s="23" t="str">
        <f t="shared" si="25"/>
        <v/>
      </c>
      <c r="P99" s="24" t="str">
        <f t="shared" si="26"/>
        <v/>
      </c>
    </row>
    <row r="100" spans="1:16" ht="15" customHeight="1">
      <c r="A100" s="13"/>
      <c r="B100" s="13"/>
      <c r="C100" s="13"/>
      <c r="D100" s="13"/>
      <c r="E100" s="13"/>
      <c r="F100" s="13"/>
      <c r="G100" s="13"/>
      <c r="H100" s="22" t="str">
        <f t="shared" si="18"/>
        <v>00000000000</v>
      </c>
      <c r="I100" s="22" t="str">
        <f t="shared" si="19"/>
        <v xml:space="preserve">                    </v>
      </c>
      <c r="J100" s="22" t="str">
        <f t="shared" si="20"/>
        <v xml:space="preserve">                    </v>
      </c>
      <c r="K100" s="22" t="str">
        <f t="shared" si="21"/>
        <v xml:space="preserve">                    </v>
      </c>
      <c r="L100" s="22" t="str">
        <f t="shared" si="22"/>
        <v>00</v>
      </c>
      <c r="M100" s="22" t="str">
        <f t="shared" si="23"/>
        <v xml:space="preserve">        </v>
      </c>
      <c r="N100" s="22" t="str">
        <f t="shared" si="24"/>
        <v>00</v>
      </c>
      <c r="O100" s="23" t="str">
        <f t="shared" si="25"/>
        <v/>
      </c>
      <c r="P100" s="24" t="str">
        <f t="shared" si="26"/>
        <v/>
      </c>
    </row>
    <row r="101" spans="1:16" ht="15" customHeight="1">
      <c r="A101" s="13"/>
      <c r="B101" s="13"/>
      <c r="C101" s="13"/>
      <c r="D101" s="13"/>
      <c r="E101" s="13"/>
      <c r="F101" s="13"/>
      <c r="G101" s="13"/>
      <c r="H101" s="22" t="str">
        <f t="shared" ref="H101:H132" si="27">RIGHT(REPT("0",11)&amp;A101,11)</f>
        <v>00000000000</v>
      </c>
      <c r="I101" s="22" t="str">
        <f t="shared" ref="I101:I132" si="28">LEFT(B101&amp;REPT(" ",20),20)</f>
        <v xml:space="preserve">                    </v>
      </c>
      <c r="J101" s="22" t="str">
        <f t="shared" ref="J101:J132" si="29">LEFT(C101&amp;REPT(" ",20),20)</f>
        <v xml:space="preserve">                    </v>
      </c>
      <c r="K101" s="22" t="str">
        <f t="shared" ref="K101:K132" si="30">LEFT(D101&amp;REPT(" ",20),20)</f>
        <v xml:space="preserve">                    </v>
      </c>
      <c r="L101" s="22" t="str">
        <f t="shared" ref="L101:L132" si="31">RIGHT(REPT("0",2)&amp;IF(ISNUMBER(SEARCH(" - ",E101)),LEFT(E101,SEARCH(" - ",E101)-1),E101),2)</f>
        <v>00</v>
      </c>
      <c r="M101" s="22" t="str">
        <f t="shared" ref="M101:M132" si="32">LEFT(F101&amp;REPT(" ",8),8)</f>
        <v xml:space="preserve">        </v>
      </c>
      <c r="N101" s="22" t="str">
        <f t="shared" ref="N101:N132" si="33">RIGHT(REPT("0",2)&amp;IF(ISNUMBER(SEARCH(" - ",G101)),LEFT(G101,SEARCH(" - ",G101)-1),G101),2)</f>
        <v>00</v>
      </c>
      <c r="O101" s="23" t="str">
        <f t="shared" ref="O101:O132" si="34">IF(A101="","",H101&amp;I101&amp;J101&amp;K101&amp;L101&amp;M101&amp;N101)</f>
        <v/>
      </c>
      <c r="P101" s="24" t="str">
        <f t="shared" ref="P101:P132" si="35">IF(A101="","",IF(LEN(O101)=83,"OK","ERROR ("&amp;LEN(O101)&amp;")"))</f>
        <v/>
      </c>
    </row>
    <row r="102" spans="1:16" ht="15" customHeight="1">
      <c r="A102" s="13"/>
      <c r="B102" s="13"/>
      <c r="C102" s="13"/>
      <c r="D102" s="13"/>
      <c r="E102" s="13"/>
      <c r="F102" s="13"/>
      <c r="G102" s="13"/>
      <c r="H102" s="22" t="str">
        <f t="shared" si="27"/>
        <v>00000000000</v>
      </c>
      <c r="I102" s="22" t="str">
        <f t="shared" si="28"/>
        <v xml:space="preserve">                    </v>
      </c>
      <c r="J102" s="22" t="str">
        <f t="shared" si="29"/>
        <v xml:space="preserve">                    </v>
      </c>
      <c r="K102" s="22" t="str">
        <f t="shared" si="30"/>
        <v xml:space="preserve">                    </v>
      </c>
      <c r="L102" s="22" t="str">
        <f t="shared" si="31"/>
        <v>00</v>
      </c>
      <c r="M102" s="22" t="str">
        <f t="shared" si="32"/>
        <v xml:space="preserve">        </v>
      </c>
      <c r="N102" s="22" t="str">
        <f t="shared" si="33"/>
        <v>00</v>
      </c>
      <c r="O102" s="23" t="str">
        <f t="shared" si="34"/>
        <v/>
      </c>
      <c r="P102" s="24" t="str">
        <f t="shared" si="35"/>
        <v/>
      </c>
    </row>
    <row r="103" spans="1:16" ht="15" customHeight="1">
      <c r="A103" s="13"/>
      <c r="B103" s="13"/>
      <c r="C103" s="13"/>
      <c r="D103" s="13"/>
      <c r="E103" s="13"/>
      <c r="F103" s="13"/>
      <c r="G103" s="13"/>
      <c r="H103" s="22" t="str">
        <f t="shared" si="27"/>
        <v>00000000000</v>
      </c>
      <c r="I103" s="22" t="str">
        <f t="shared" si="28"/>
        <v xml:space="preserve">                    </v>
      </c>
      <c r="J103" s="22" t="str">
        <f t="shared" si="29"/>
        <v xml:space="preserve">                    </v>
      </c>
      <c r="K103" s="22" t="str">
        <f t="shared" si="30"/>
        <v xml:space="preserve">                    </v>
      </c>
      <c r="L103" s="22" t="str">
        <f t="shared" si="31"/>
        <v>00</v>
      </c>
      <c r="M103" s="22" t="str">
        <f t="shared" si="32"/>
        <v xml:space="preserve">        </v>
      </c>
      <c r="N103" s="22" t="str">
        <f t="shared" si="33"/>
        <v>00</v>
      </c>
      <c r="O103" s="23" t="str">
        <f t="shared" si="34"/>
        <v/>
      </c>
      <c r="P103" s="24" t="str">
        <f t="shared" si="35"/>
        <v/>
      </c>
    </row>
    <row r="104" spans="1:16" ht="15" customHeight="1">
      <c r="A104" s="13"/>
      <c r="B104" s="13"/>
      <c r="C104" s="13"/>
      <c r="D104" s="13"/>
      <c r="E104" s="13"/>
      <c r="F104" s="13"/>
      <c r="G104" s="13"/>
      <c r="H104" s="22" t="str">
        <f t="shared" si="27"/>
        <v>00000000000</v>
      </c>
      <c r="I104" s="22" t="str">
        <f t="shared" si="28"/>
        <v xml:space="preserve">                    </v>
      </c>
      <c r="J104" s="22" t="str">
        <f t="shared" si="29"/>
        <v xml:space="preserve">                    </v>
      </c>
      <c r="K104" s="22" t="str">
        <f t="shared" si="30"/>
        <v xml:space="preserve">                    </v>
      </c>
      <c r="L104" s="22" t="str">
        <f t="shared" si="31"/>
        <v>00</v>
      </c>
      <c r="M104" s="22" t="str">
        <f t="shared" si="32"/>
        <v xml:space="preserve">        </v>
      </c>
      <c r="N104" s="22" t="str">
        <f t="shared" si="33"/>
        <v>00</v>
      </c>
      <c r="O104" s="23" t="str">
        <f t="shared" si="34"/>
        <v/>
      </c>
      <c r="P104" s="24" t="str">
        <f t="shared" si="35"/>
        <v/>
      </c>
    </row>
    <row r="105" spans="1:16" ht="15" customHeight="1">
      <c r="A105" s="13"/>
      <c r="B105" s="13"/>
      <c r="C105" s="13"/>
      <c r="D105" s="13"/>
      <c r="E105" s="13"/>
      <c r="F105" s="13"/>
      <c r="G105" s="13"/>
      <c r="H105" s="22" t="str">
        <f t="shared" si="27"/>
        <v>00000000000</v>
      </c>
      <c r="I105" s="22" t="str">
        <f t="shared" si="28"/>
        <v xml:space="preserve">                    </v>
      </c>
      <c r="J105" s="22" t="str">
        <f t="shared" si="29"/>
        <v xml:space="preserve">                    </v>
      </c>
      <c r="K105" s="22" t="str">
        <f t="shared" si="30"/>
        <v xml:space="preserve">                    </v>
      </c>
      <c r="L105" s="22" t="str">
        <f t="shared" si="31"/>
        <v>00</v>
      </c>
      <c r="M105" s="22" t="str">
        <f t="shared" si="32"/>
        <v xml:space="preserve">        </v>
      </c>
      <c r="N105" s="22" t="str">
        <f t="shared" si="33"/>
        <v>00</v>
      </c>
      <c r="O105" s="23" t="str">
        <f t="shared" si="34"/>
        <v/>
      </c>
      <c r="P105" s="24" t="str">
        <f t="shared" si="35"/>
        <v/>
      </c>
    </row>
    <row r="106" spans="1:16" ht="15" customHeight="1">
      <c r="A106" s="13"/>
      <c r="B106" s="13"/>
      <c r="C106" s="13"/>
      <c r="D106" s="13"/>
      <c r="E106" s="13"/>
      <c r="F106" s="13"/>
      <c r="G106" s="13"/>
      <c r="H106" s="22" t="str">
        <f t="shared" si="27"/>
        <v>00000000000</v>
      </c>
      <c r="I106" s="22" t="str">
        <f t="shared" si="28"/>
        <v xml:space="preserve">                    </v>
      </c>
      <c r="J106" s="22" t="str">
        <f t="shared" si="29"/>
        <v xml:space="preserve">                    </v>
      </c>
      <c r="K106" s="22" t="str">
        <f t="shared" si="30"/>
        <v xml:space="preserve">                    </v>
      </c>
      <c r="L106" s="22" t="str">
        <f t="shared" si="31"/>
        <v>00</v>
      </c>
      <c r="M106" s="22" t="str">
        <f t="shared" si="32"/>
        <v xml:space="preserve">        </v>
      </c>
      <c r="N106" s="22" t="str">
        <f t="shared" si="33"/>
        <v>00</v>
      </c>
      <c r="O106" s="23" t="str">
        <f t="shared" si="34"/>
        <v/>
      </c>
      <c r="P106" s="24" t="str">
        <f t="shared" si="35"/>
        <v/>
      </c>
    </row>
    <row r="107" spans="1:16" ht="15" customHeight="1">
      <c r="A107" s="13"/>
      <c r="B107" s="13"/>
      <c r="C107" s="13"/>
      <c r="D107" s="13"/>
      <c r="E107" s="13"/>
      <c r="F107" s="13"/>
      <c r="G107" s="13"/>
      <c r="H107" s="22" t="str">
        <f t="shared" si="27"/>
        <v>00000000000</v>
      </c>
      <c r="I107" s="22" t="str">
        <f t="shared" si="28"/>
        <v xml:space="preserve">                    </v>
      </c>
      <c r="J107" s="22" t="str">
        <f t="shared" si="29"/>
        <v xml:space="preserve">                    </v>
      </c>
      <c r="K107" s="22" t="str">
        <f t="shared" si="30"/>
        <v xml:space="preserve">                    </v>
      </c>
      <c r="L107" s="22" t="str">
        <f t="shared" si="31"/>
        <v>00</v>
      </c>
      <c r="M107" s="22" t="str">
        <f t="shared" si="32"/>
        <v xml:space="preserve">        </v>
      </c>
      <c r="N107" s="22" t="str">
        <f t="shared" si="33"/>
        <v>00</v>
      </c>
      <c r="O107" s="23" t="str">
        <f t="shared" si="34"/>
        <v/>
      </c>
      <c r="P107" s="24" t="str">
        <f t="shared" si="35"/>
        <v/>
      </c>
    </row>
    <row r="108" spans="1:16" ht="15" customHeight="1">
      <c r="A108" s="13"/>
      <c r="B108" s="13"/>
      <c r="C108" s="13"/>
      <c r="D108" s="13"/>
      <c r="E108" s="13"/>
      <c r="F108" s="13"/>
      <c r="G108" s="13"/>
      <c r="H108" s="22" t="str">
        <f t="shared" si="27"/>
        <v>00000000000</v>
      </c>
      <c r="I108" s="22" t="str">
        <f t="shared" si="28"/>
        <v xml:space="preserve">                    </v>
      </c>
      <c r="J108" s="22" t="str">
        <f t="shared" si="29"/>
        <v xml:space="preserve">                    </v>
      </c>
      <c r="K108" s="22" t="str">
        <f t="shared" si="30"/>
        <v xml:space="preserve">                    </v>
      </c>
      <c r="L108" s="22" t="str">
        <f t="shared" si="31"/>
        <v>00</v>
      </c>
      <c r="M108" s="22" t="str">
        <f t="shared" si="32"/>
        <v xml:space="preserve">        </v>
      </c>
      <c r="N108" s="22" t="str">
        <f t="shared" si="33"/>
        <v>00</v>
      </c>
      <c r="O108" s="23" t="str">
        <f t="shared" si="34"/>
        <v/>
      </c>
      <c r="P108" s="24" t="str">
        <f t="shared" si="35"/>
        <v/>
      </c>
    </row>
    <row r="109" spans="1:16" ht="15" customHeight="1">
      <c r="A109" s="13"/>
      <c r="B109" s="13"/>
      <c r="C109" s="13"/>
      <c r="D109" s="13"/>
      <c r="E109" s="13"/>
      <c r="F109" s="13"/>
      <c r="G109" s="13"/>
      <c r="H109" s="22" t="str">
        <f t="shared" si="27"/>
        <v>00000000000</v>
      </c>
      <c r="I109" s="22" t="str">
        <f t="shared" si="28"/>
        <v xml:space="preserve">                    </v>
      </c>
      <c r="J109" s="22" t="str">
        <f t="shared" si="29"/>
        <v xml:space="preserve">                    </v>
      </c>
      <c r="K109" s="22" t="str">
        <f t="shared" si="30"/>
        <v xml:space="preserve">                    </v>
      </c>
      <c r="L109" s="22" t="str">
        <f t="shared" si="31"/>
        <v>00</v>
      </c>
      <c r="M109" s="22" t="str">
        <f t="shared" si="32"/>
        <v xml:space="preserve">        </v>
      </c>
      <c r="N109" s="22" t="str">
        <f t="shared" si="33"/>
        <v>00</v>
      </c>
      <c r="O109" s="23" t="str">
        <f t="shared" si="34"/>
        <v/>
      </c>
      <c r="P109" s="24" t="str">
        <f t="shared" si="35"/>
        <v/>
      </c>
    </row>
    <row r="110" spans="1:16" ht="15" customHeight="1">
      <c r="A110" s="13"/>
      <c r="B110" s="13"/>
      <c r="C110" s="13"/>
      <c r="D110" s="13"/>
      <c r="E110" s="13"/>
      <c r="F110" s="13"/>
      <c r="G110" s="13"/>
      <c r="H110" s="22" t="str">
        <f t="shared" si="27"/>
        <v>00000000000</v>
      </c>
      <c r="I110" s="22" t="str">
        <f t="shared" si="28"/>
        <v xml:space="preserve">                    </v>
      </c>
      <c r="J110" s="22" t="str">
        <f t="shared" si="29"/>
        <v xml:space="preserve">                    </v>
      </c>
      <c r="K110" s="22" t="str">
        <f t="shared" si="30"/>
        <v xml:space="preserve">                    </v>
      </c>
      <c r="L110" s="22" t="str">
        <f t="shared" si="31"/>
        <v>00</v>
      </c>
      <c r="M110" s="22" t="str">
        <f t="shared" si="32"/>
        <v xml:space="preserve">        </v>
      </c>
      <c r="N110" s="22" t="str">
        <f t="shared" si="33"/>
        <v>00</v>
      </c>
      <c r="O110" s="23" t="str">
        <f t="shared" si="34"/>
        <v/>
      </c>
      <c r="P110" s="24" t="str">
        <f t="shared" si="35"/>
        <v/>
      </c>
    </row>
    <row r="111" spans="1:16" ht="15" customHeight="1">
      <c r="A111" s="13"/>
      <c r="B111" s="13"/>
      <c r="C111" s="13"/>
      <c r="D111" s="13"/>
      <c r="E111" s="13"/>
      <c r="F111" s="13"/>
      <c r="G111" s="13"/>
      <c r="H111" s="22" t="str">
        <f t="shared" si="27"/>
        <v>00000000000</v>
      </c>
      <c r="I111" s="22" t="str">
        <f t="shared" si="28"/>
        <v xml:space="preserve">                    </v>
      </c>
      <c r="J111" s="22" t="str">
        <f t="shared" si="29"/>
        <v xml:space="preserve">                    </v>
      </c>
      <c r="K111" s="22" t="str">
        <f t="shared" si="30"/>
        <v xml:space="preserve">                    </v>
      </c>
      <c r="L111" s="22" t="str">
        <f t="shared" si="31"/>
        <v>00</v>
      </c>
      <c r="M111" s="22" t="str">
        <f t="shared" si="32"/>
        <v xml:space="preserve">        </v>
      </c>
      <c r="N111" s="22" t="str">
        <f t="shared" si="33"/>
        <v>00</v>
      </c>
      <c r="O111" s="23" t="str">
        <f t="shared" si="34"/>
        <v/>
      </c>
      <c r="P111" s="24" t="str">
        <f t="shared" si="35"/>
        <v/>
      </c>
    </row>
    <row r="112" spans="1:16" ht="15" customHeight="1">
      <c r="A112" s="13"/>
      <c r="B112" s="13"/>
      <c r="C112" s="13"/>
      <c r="D112" s="13"/>
      <c r="E112" s="13"/>
      <c r="F112" s="13"/>
      <c r="G112" s="13"/>
      <c r="H112" s="22" t="str">
        <f t="shared" si="27"/>
        <v>00000000000</v>
      </c>
      <c r="I112" s="22" t="str">
        <f t="shared" si="28"/>
        <v xml:space="preserve">                    </v>
      </c>
      <c r="J112" s="22" t="str">
        <f t="shared" si="29"/>
        <v xml:space="preserve">                    </v>
      </c>
      <c r="K112" s="22" t="str">
        <f t="shared" si="30"/>
        <v xml:space="preserve">                    </v>
      </c>
      <c r="L112" s="22" t="str">
        <f t="shared" si="31"/>
        <v>00</v>
      </c>
      <c r="M112" s="22" t="str">
        <f t="shared" si="32"/>
        <v xml:space="preserve">        </v>
      </c>
      <c r="N112" s="22" t="str">
        <f t="shared" si="33"/>
        <v>00</v>
      </c>
      <c r="O112" s="23" t="str">
        <f t="shared" si="34"/>
        <v/>
      </c>
      <c r="P112" s="24" t="str">
        <f t="shared" si="35"/>
        <v/>
      </c>
    </row>
    <row r="113" spans="1:16" ht="15" customHeight="1">
      <c r="A113" s="13"/>
      <c r="B113" s="13"/>
      <c r="C113" s="13"/>
      <c r="D113" s="13"/>
      <c r="E113" s="13"/>
      <c r="F113" s="13"/>
      <c r="G113" s="13"/>
      <c r="H113" s="22" t="str">
        <f t="shared" si="27"/>
        <v>00000000000</v>
      </c>
      <c r="I113" s="22" t="str">
        <f t="shared" si="28"/>
        <v xml:space="preserve">                    </v>
      </c>
      <c r="J113" s="22" t="str">
        <f t="shared" si="29"/>
        <v xml:space="preserve">                    </v>
      </c>
      <c r="K113" s="22" t="str">
        <f t="shared" si="30"/>
        <v xml:space="preserve">                    </v>
      </c>
      <c r="L113" s="22" t="str">
        <f t="shared" si="31"/>
        <v>00</v>
      </c>
      <c r="M113" s="22" t="str">
        <f t="shared" si="32"/>
        <v xml:space="preserve">        </v>
      </c>
      <c r="N113" s="22" t="str">
        <f t="shared" si="33"/>
        <v>00</v>
      </c>
      <c r="O113" s="23" t="str">
        <f t="shared" si="34"/>
        <v/>
      </c>
      <c r="P113" s="24" t="str">
        <f t="shared" si="35"/>
        <v/>
      </c>
    </row>
    <row r="114" spans="1:16" ht="15" customHeight="1">
      <c r="A114" s="13"/>
      <c r="B114" s="13"/>
      <c r="C114" s="13"/>
      <c r="D114" s="13"/>
      <c r="E114" s="13"/>
      <c r="F114" s="13"/>
      <c r="G114" s="13"/>
      <c r="H114" s="22" t="str">
        <f t="shared" si="27"/>
        <v>00000000000</v>
      </c>
      <c r="I114" s="22" t="str">
        <f t="shared" si="28"/>
        <v xml:space="preserve">                    </v>
      </c>
      <c r="J114" s="22" t="str">
        <f t="shared" si="29"/>
        <v xml:space="preserve">                    </v>
      </c>
      <c r="K114" s="22" t="str">
        <f t="shared" si="30"/>
        <v xml:space="preserve">                    </v>
      </c>
      <c r="L114" s="22" t="str">
        <f t="shared" si="31"/>
        <v>00</v>
      </c>
      <c r="M114" s="22" t="str">
        <f t="shared" si="32"/>
        <v xml:space="preserve">        </v>
      </c>
      <c r="N114" s="22" t="str">
        <f t="shared" si="33"/>
        <v>00</v>
      </c>
      <c r="O114" s="23" t="str">
        <f t="shared" si="34"/>
        <v/>
      </c>
      <c r="P114" s="24" t="str">
        <f t="shared" si="35"/>
        <v/>
      </c>
    </row>
    <row r="115" spans="1:16" ht="15" customHeight="1">
      <c r="A115" s="13"/>
      <c r="B115" s="13"/>
      <c r="C115" s="13"/>
      <c r="D115" s="13"/>
      <c r="E115" s="13"/>
      <c r="F115" s="13"/>
      <c r="G115" s="13"/>
      <c r="H115" s="22" t="str">
        <f t="shared" si="27"/>
        <v>00000000000</v>
      </c>
      <c r="I115" s="22" t="str">
        <f t="shared" si="28"/>
        <v xml:space="preserve">                    </v>
      </c>
      <c r="J115" s="22" t="str">
        <f t="shared" si="29"/>
        <v xml:space="preserve">                    </v>
      </c>
      <c r="K115" s="22" t="str">
        <f t="shared" si="30"/>
        <v xml:space="preserve">                    </v>
      </c>
      <c r="L115" s="22" t="str">
        <f t="shared" si="31"/>
        <v>00</v>
      </c>
      <c r="M115" s="22" t="str">
        <f t="shared" si="32"/>
        <v xml:space="preserve">        </v>
      </c>
      <c r="N115" s="22" t="str">
        <f t="shared" si="33"/>
        <v>00</v>
      </c>
      <c r="O115" s="23" t="str">
        <f t="shared" si="34"/>
        <v/>
      </c>
      <c r="P115" s="24" t="str">
        <f t="shared" si="35"/>
        <v/>
      </c>
    </row>
    <row r="116" spans="1:16" ht="15" customHeight="1">
      <c r="A116" s="13"/>
      <c r="B116" s="13"/>
      <c r="C116" s="13"/>
      <c r="D116" s="13"/>
      <c r="E116" s="13"/>
      <c r="F116" s="13"/>
      <c r="G116" s="13"/>
      <c r="H116" s="22" t="str">
        <f t="shared" si="27"/>
        <v>00000000000</v>
      </c>
      <c r="I116" s="22" t="str">
        <f t="shared" si="28"/>
        <v xml:space="preserve">                    </v>
      </c>
      <c r="J116" s="22" t="str">
        <f t="shared" si="29"/>
        <v xml:space="preserve">                    </v>
      </c>
      <c r="K116" s="22" t="str">
        <f t="shared" si="30"/>
        <v xml:space="preserve">                    </v>
      </c>
      <c r="L116" s="22" t="str">
        <f t="shared" si="31"/>
        <v>00</v>
      </c>
      <c r="M116" s="22" t="str">
        <f t="shared" si="32"/>
        <v xml:space="preserve">        </v>
      </c>
      <c r="N116" s="22" t="str">
        <f t="shared" si="33"/>
        <v>00</v>
      </c>
      <c r="O116" s="23" t="str">
        <f t="shared" si="34"/>
        <v/>
      </c>
      <c r="P116" s="24" t="str">
        <f t="shared" si="35"/>
        <v/>
      </c>
    </row>
    <row r="117" spans="1:16" ht="15" customHeight="1">
      <c r="A117" s="13"/>
      <c r="B117" s="13"/>
      <c r="C117" s="13"/>
      <c r="D117" s="13"/>
      <c r="E117" s="13"/>
      <c r="F117" s="13"/>
      <c r="G117" s="13"/>
      <c r="H117" s="22" t="str">
        <f t="shared" si="27"/>
        <v>00000000000</v>
      </c>
      <c r="I117" s="22" t="str">
        <f t="shared" si="28"/>
        <v xml:space="preserve">                    </v>
      </c>
      <c r="J117" s="22" t="str">
        <f t="shared" si="29"/>
        <v xml:space="preserve">                    </v>
      </c>
      <c r="K117" s="22" t="str">
        <f t="shared" si="30"/>
        <v xml:space="preserve">                    </v>
      </c>
      <c r="L117" s="22" t="str">
        <f t="shared" si="31"/>
        <v>00</v>
      </c>
      <c r="M117" s="22" t="str">
        <f t="shared" si="32"/>
        <v xml:space="preserve">        </v>
      </c>
      <c r="N117" s="22" t="str">
        <f t="shared" si="33"/>
        <v>00</v>
      </c>
      <c r="O117" s="23" t="str">
        <f t="shared" si="34"/>
        <v/>
      </c>
      <c r="P117" s="24" t="str">
        <f t="shared" si="35"/>
        <v/>
      </c>
    </row>
    <row r="118" spans="1:16" ht="15" customHeight="1">
      <c r="A118" s="13"/>
      <c r="B118" s="13"/>
      <c r="C118" s="13"/>
      <c r="D118" s="13"/>
      <c r="E118" s="13"/>
      <c r="F118" s="13"/>
      <c r="G118" s="13"/>
      <c r="H118" s="22" t="str">
        <f t="shared" si="27"/>
        <v>00000000000</v>
      </c>
      <c r="I118" s="22" t="str">
        <f t="shared" si="28"/>
        <v xml:space="preserve">                    </v>
      </c>
      <c r="J118" s="22" t="str">
        <f t="shared" si="29"/>
        <v xml:space="preserve">                    </v>
      </c>
      <c r="K118" s="22" t="str">
        <f t="shared" si="30"/>
        <v xml:space="preserve">                    </v>
      </c>
      <c r="L118" s="22" t="str">
        <f t="shared" si="31"/>
        <v>00</v>
      </c>
      <c r="M118" s="22" t="str">
        <f t="shared" si="32"/>
        <v xml:space="preserve">        </v>
      </c>
      <c r="N118" s="22" t="str">
        <f t="shared" si="33"/>
        <v>00</v>
      </c>
      <c r="O118" s="23" t="str">
        <f t="shared" si="34"/>
        <v/>
      </c>
      <c r="P118" s="24" t="str">
        <f t="shared" si="35"/>
        <v/>
      </c>
    </row>
    <row r="119" spans="1:16" ht="15" customHeight="1">
      <c r="A119" s="13"/>
      <c r="B119" s="13"/>
      <c r="C119" s="13"/>
      <c r="D119" s="13"/>
      <c r="E119" s="13"/>
      <c r="F119" s="13"/>
      <c r="G119" s="13"/>
      <c r="H119" s="22" t="str">
        <f t="shared" si="27"/>
        <v>00000000000</v>
      </c>
      <c r="I119" s="22" t="str">
        <f t="shared" si="28"/>
        <v xml:space="preserve">                    </v>
      </c>
      <c r="J119" s="22" t="str">
        <f t="shared" si="29"/>
        <v xml:space="preserve">                    </v>
      </c>
      <c r="K119" s="22" t="str">
        <f t="shared" si="30"/>
        <v xml:space="preserve">                    </v>
      </c>
      <c r="L119" s="22" t="str">
        <f t="shared" si="31"/>
        <v>00</v>
      </c>
      <c r="M119" s="22" t="str">
        <f t="shared" si="32"/>
        <v xml:space="preserve">        </v>
      </c>
      <c r="N119" s="22" t="str">
        <f t="shared" si="33"/>
        <v>00</v>
      </c>
      <c r="O119" s="23" t="str">
        <f t="shared" si="34"/>
        <v/>
      </c>
      <c r="P119" s="24" t="str">
        <f t="shared" si="35"/>
        <v/>
      </c>
    </row>
    <row r="120" spans="1:16" ht="15" customHeight="1">
      <c r="A120" s="13"/>
      <c r="B120" s="13"/>
      <c r="C120" s="13"/>
      <c r="D120" s="13"/>
      <c r="E120" s="13"/>
      <c r="F120" s="13"/>
      <c r="G120" s="13"/>
      <c r="H120" s="22" t="str">
        <f t="shared" si="27"/>
        <v>00000000000</v>
      </c>
      <c r="I120" s="22" t="str">
        <f t="shared" si="28"/>
        <v xml:space="preserve">                    </v>
      </c>
      <c r="J120" s="22" t="str">
        <f t="shared" si="29"/>
        <v xml:space="preserve">                    </v>
      </c>
      <c r="K120" s="22" t="str">
        <f t="shared" si="30"/>
        <v xml:space="preserve">                    </v>
      </c>
      <c r="L120" s="22" t="str">
        <f t="shared" si="31"/>
        <v>00</v>
      </c>
      <c r="M120" s="22" t="str">
        <f t="shared" si="32"/>
        <v xml:space="preserve">        </v>
      </c>
      <c r="N120" s="22" t="str">
        <f t="shared" si="33"/>
        <v>00</v>
      </c>
      <c r="O120" s="23" t="str">
        <f t="shared" si="34"/>
        <v/>
      </c>
      <c r="P120" s="24" t="str">
        <f t="shared" si="35"/>
        <v/>
      </c>
    </row>
    <row r="121" spans="1:16" ht="15" customHeight="1">
      <c r="A121" s="13"/>
      <c r="B121" s="13"/>
      <c r="C121" s="13"/>
      <c r="D121" s="13"/>
      <c r="E121" s="13"/>
      <c r="F121" s="13"/>
      <c r="G121" s="13"/>
      <c r="H121" s="22" t="str">
        <f t="shared" si="27"/>
        <v>00000000000</v>
      </c>
      <c r="I121" s="22" t="str">
        <f t="shared" si="28"/>
        <v xml:space="preserve">                    </v>
      </c>
      <c r="J121" s="22" t="str">
        <f t="shared" si="29"/>
        <v xml:space="preserve">                    </v>
      </c>
      <c r="K121" s="22" t="str">
        <f t="shared" si="30"/>
        <v xml:space="preserve">                    </v>
      </c>
      <c r="L121" s="22" t="str">
        <f t="shared" si="31"/>
        <v>00</v>
      </c>
      <c r="M121" s="22" t="str">
        <f t="shared" si="32"/>
        <v xml:space="preserve">        </v>
      </c>
      <c r="N121" s="22" t="str">
        <f t="shared" si="33"/>
        <v>00</v>
      </c>
      <c r="O121" s="23" t="str">
        <f t="shared" si="34"/>
        <v/>
      </c>
      <c r="P121" s="24" t="str">
        <f t="shared" si="35"/>
        <v/>
      </c>
    </row>
    <row r="122" spans="1:16" ht="15" customHeight="1">
      <c r="A122" s="13"/>
      <c r="B122" s="13"/>
      <c r="C122" s="13"/>
      <c r="D122" s="13"/>
      <c r="E122" s="13"/>
      <c r="F122" s="13"/>
      <c r="G122" s="13"/>
      <c r="H122" s="22" t="str">
        <f t="shared" si="27"/>
        <v>00000000000</v>
      </c>
      <c r="I122" s="22" t="str">
        <f t="shared" si="28"/>
        <v xml:space="preserve">                    </v>
      </c>
      <c r="J122" s="22" t="str">
        <f t="shared" si="29"/>
        <v xml:space="preserve">                    </v>
      </c>
      <c r="K122" s="22" t="str">
        <f t="shared" si="30"/>
        <v xml:space="preserve">                    </v>
      </c>
      <c r="L122" s="22" t="str">
        <f t="shared" si="31"/>
        <v>00</v>
      </c>
      <c r="M122" s="22" t="str">
        <f t="shared" si="32"/>
        <v xml:space="preserve">        </v>
      </c>
      <c r="N122" s="22" t="str">
        <f t="shared" si="33"/>
        <v>00</v>
      </c>
      <c r="O122" s="23" t="str">
        <f t="shared" si="34"/>
        <v/>
      </c>
      <c r="P122" s="24" t="str">
        <f t="shared" si="35"/>
        <v/>
      </c>
    </row>
    <row r="123" spans="1:16" ht="15" customHeight="1">
      <c r="A123" s="13"/>
      <c r="B123" s="13"/>
      <c r="C123" s="13"/>
      <c r="D123" s="13"/>
      <c r="E123" s="13"/>
      <c r="F123" s="13"/>
      <c r="G123" s="13"/>
      <c r="H123" s="22" t="str">
        <f t="shared" si="27"/>
        <v>00000000000</v>
      </c>
      <c r="I123" s="22" t="str">
        <f t="shared" si="28"/>
        <v xml:space="preserve">                    </v>
      </c>
      <c r="J123" s="22" t="str">
        <f t="shared" si="29"/>
        <v xml:space="preserve">                    </v>
      </c>
      <c r="K123" s="22" t="str">
        <f t="shared" si="30"/>
        <v xml:space="preserve">                    </v>
      </c>
      <c r="L123" s="22" t="str">
        <f t="shared" si="31"/>
        <v>00</v>
      </c>
      <c r="M123" s="22" t="str">
        <f t="shared" si="32"/>
        <v xml:space="preserve">        </v>
      </c>
      <c r="N123" s="22" t="str">
        <f t="shared" si="33"/>
        <v>00</v>
      </c>
      <c r="O123" s="23" t="str">
        <f t="shared" si="34"/>
        <v/>
      </c>
      <c r="P123" s="24" t="str">
        <f t="shared" si="35"/>
        <v/>
      </c>
    </row>
    <row r="124" spans="1:16" ht="15" customHeight="1">
      <c r="A124" s="13"/>
      <c r="B124" s="13"/>
      <c r="C124" s="13"/>
      <c r="D124" s="13"/>
      <c r="E124" s="13"/>
      <c r="F124" s="13"/>
      <c r="G124" s="13"/>
      <c r="H124" s="22" t="str">
        <f t="shared" si="27"/>
        <v>00000000000</v>
      </c>
      <c r="I124" s="22" t="str">
        <f t="shared" si="28"/>
        <v xml:space="preserve">                    </v>
      </c>
      <c r="J124" s="22" t="str">
        <f t="shared" si="29"/>
        <v xml:space="preserve">                    </v>
      </c>
      <c r="K124" s="22" t="str">
        <f t="shared" si="30"/>
        <v xml:space="preserve">                    </v>
      </c>
      <c r="L124" s="22" t="str">
        <f t="shared" si="31"/>
        <v>00</v>
      </c>
      <c r="M124" s="22" t="str">
        <f t="shared" si="32"/>
        <v xml:space="preserve">        </v>
      </c>
      <c r="N124" s="22" t="str">
        <f t="shared" si="33"/>
        <v>00</v>
      </c>
      <c r="O124" s="23" t="str">
        <f t="shared" si="34"/>
        <v/>
      </c>
      <c r="P124" s="24" t="str">
        <f t="shared" si="35"/>
        <v/>
      </c>
    </row>
    <row r="125" spans="1:16" ht="15" customHeight="1">
      <c r="A125" s="13"/>
      <c r="B125" s="13"/>
      <c r="C125" s="13"/>
      <c r="D125" s="13"/>
      <c r="E125" s="13"/>
      <c r="F125" s="13"/>
      <c r="G125" s="13"/>
      <c r="H125" s="22" t="str">
        <f t="shared" si="27"/>
        <v>00000000000</v>
      </c>
      <c r="I125" s="22" t="str">
        <f t="shared" si="28"/>
        <v xml:space="preserve">                    </v>
      </c>
      <c r="J125" s="22" t="str">
        <f t="shared" si="29"/>
        <v xml:space="preserve">                    </v>
      </c>
      <c r="K125" s="22" t="str">
        <f t="shared" si="30"/>
        <v xml:space="preserve">                    </v>
      </c>
      <c r="L125" s="22" t="str">
        <f t="shared" si="31"/>
        <v>00</v>
      </c>
      <c r="M125" s="22" t="str">
        <f t="shared" si="32"/>
        <v xml:space="preserve">        </v>
      </c>
      <c r="N125" s="22" t="str">
        <f t="shared" si="33"/>
        <v>00</v>
      </c>
      <c r="O125" s="23" t="str">
        <f t="shared" si="34"/>
        <v/>
      </c>
      <c r="P125" s="24" t="str">
        <f t="shared" si="35"/>
        <v/>
      </c>
    </row>
    <row r="126" spans="1:16" ht="15" customHeight="1">
      <c r="A126" s="13"/>
      <c r="B126" s="13"/>
      <c r="C126" s="13"/>
      <c r="D126" s="13"/>
      <c r="E126" s="13"/>
      <c r="F126" s="13"/>
      <c r="G126" s="13"/>
      <c r="H126" s="22" t="str">
        <f t="shared" si="27"/>
        <v>00000000000</v>
      </c>
      <c r="I126" s="22" t="str">
        <f t="shared" si="28"/>
        <v xml:space="preserve">                    </v>
      </c>
      <c r="J126" s="22" t="str">
        <f t="shared" si="29"/>
        <v xml:space="preserve">                    </v>
      </c>
      <c r="K126" s="22" t="str">
        <f t="shared" si="30"/>
        <v xml:space="preserve">                    </v>
      </c>
      <c r="L126" s="22" t="str">
        <f t="shared" si="31"/>
        <v>00</v>
      </c>
      <c r="M126" s="22" t="str">
        <f t="shared" si="32"/>
        <v xml:space="preserve">        </v>
      </c>
      <c r="N126" s="22" t="str">
        <f t="shared" si="33"/>
        <v>00</v>
      </c>
      <c r="O126" s="23" t="str">
        <f t="shared" si="34"/>
        <v/>
      </c>
      <c r="P126" s="24" t="str">
        <f t="shared" si="35"/>
        <v/>
      </c>
    </row>
    <row r="127" spans="1:16" ht="15" customHeight="1">
      <c r="A127" s="13"/>
      <c r="B127" s="13"/>
      <c r="C127" s="13"/>
      <c r="D127" s="13"/>
      <c r="E127" s="13"/>
      <c r="F127" s="13"/>
      <c r="G127" s="13"/>
      <c r="H127" s="22" t="str">
        <f t="shared" si="27"/>
        <v>00000000000</v>
      </c>
      <c r="I127" s="22" t="str">
        <f t="shared" si="28"/>
        <v xml:space="preserve">                    </v>
      </c>
      <c r="J127" s="22" t="str">
        <f t="shared" si="29"/>
        <v xml:space="preserve">                    </v>
      </c>
      <c r="K127" s="22" t="str">
        <f t="shared" si="30"/>
        <v xml:space="preserve">                    </v>
      </c>
      <c r="L127" s="22" t="str">
        <f t="shared" si="31"/>
        <v>00</v>
      </c>
      <c r="M127" s="22" t="str">
        <f t="shared" si="32"/>
        <v xml:space="preserve">        </v>
      </c>
      <c r="N127" s="22" t="str">
        <f t="shared" si="33"/>
        <v>00</v>
      </c>
      <c r="O127" s="23" t="str">
        <f t="shared" si="34"/>
        <v/>
      </c>
      <c r="P127" s="24" t="str">
        <f t="shared" si="35"/>
        <v/>
      </c>
    </row>
    <row r="128" spans="1:16" ht="15" customHeight="1">
      <c r="A128" s="13"/>
      <c r="B128" s="13"/>
      <c r="C128" s="13"/>
      <c r="D128" s="13"/>
      <c r="E128" s="13"/>
      <c r="F128" s="13"/>
      <c r="G128" s="13"/>
      <c r="H128" s="22" t="str">
        <f t="shared" si="27"/>
        <v>00000000000</v>
      </c>
      <c r="I128" s="22" t="str">
        <f t="shared" si="28"/>
        <v xml:space="preserve">                    </v>
      </c>
      <c r="J128" s="22" t="str">
        <f t="shared" si="29"/>
        <v xml:space="preserve">                    </v>
      </c>
      <c r="K128" s="22" t="str">
        <f t="shared" si="30"/>
        <v xml:space="preserve">                    </v>
      </c>
      <c r="L128" s="22" t="str">
        <f t="shared" si="31"/>
        <v>00</v>
      </c>
      <c r="M128" s="22" t="str">
        <f t="shared" si="32"/>
        <v xml:space="preserve">        </v>
      </c>
      <c r="N128" s="22" t="str">
        <f t="shared" si="33"/>
        <v>00</v>
      </c>
      <c r="O128" s="23" t="str">
        <f t="shared" si="34"/>
        <v/>
      </c>
      <c r="P128" s="24" t="str">
        <f t="shared" si="35"/>
        <v/>
      </c>
    </row>
    <row r="129" spans="1:16" ht="15" customHeight="1">
      <c r="A129" s="13"/>
      <c r="B129" s="13"/>
      <c r="C129" s="13"/>
      <c r="D129" s="13"/>
      <c r="E129" s="13"/>
      <c r="F129" s="13"/>
      <c r="G129" s="13"/>
      <c r="H129" s="22" t="str">
        <f t="shared" si="27"/>
        <v>00000000000</v>
      </c>
      <c r="I129" s="22" t="str">
        <f t="shared" si="28"/>
        <v xml:space="preserve">                    </v>
      </c>
      <c r="J129" s="22" t="str">
        <f t="shared" si="29"/>
        <v xml:space="preserve">                    </v>
      </c>
      <c r="K129" s="22" t="str">
        <f t="shared" si="30"/>
        <v xml:space="preserve">                    </v>
      </c>
      <c r="L129" s="22" t="str">
        <f t="shared" si="31"/>
        <v>00</v>
      </c>
      <c r="M129" s="22" t="str">
        <f t="shared" si="32"/>
        <v xml:space="preserve">        </v>
      </c>
      <c r="N129" s="22" t="str">
        <f t="shared" si="33"/>
        <v>00</v>
      </c>
      <c r="O129" s="23" t="str">
        <f t="shared" si="34"/>
        <v/>
      </c>
      <c r="P129" s="24" t="str">
        <f t="shared" si="35"/>
        <v/>
      </c>
    </row>
    <row r="130" spans="1:16" ht="15" customHeight="1">
      <c r="A130" s="13"/>
      <c r="B130" s="13"/>
      <c r="C130" s="13"/>
      <c r="D130" s="13"/>
      <c r="E130" s="13"/>
      <c r="F130" s="13"/>
      <c r="G130" s="13"/>
      <c r="H130" s="22" t="str">
        <f t="shared" si="27"/>
        <v>00000000000</v>
      </c>
      <c r="I130" s="22" t="str">
        <f t="shared" si="28"/>
        <v xml:space="preserve">                    </v>
      </c>
      <c r="J130" s="22" t="str">
        <f t="shared" si="29"/>
        <v xml:space="preserve">                    </v>
      </c>
      <c r="K130" s="22" t="str">
        <f t="shared" si="30"/>
        <v xml:space="preserve">                    </v>
      </c>
      <c r="L130" s="22" t="str">
        <f t="shared" si="31"/>
        <v>00</v>
      </c>
      <c r="M130" s="22" t="str">
        <f t="shared" si="32"/>
        <v xml:space="preserve">        </v>
      </c>
      <c r="N130" s="22" t="str">
        <f t="shared" si="33"/>
        <v>00</v>
      </c>
      <c r="O130" s="23" t="str">
        <f t="shared" si="34"/>
        <v/>
      </c>
      <c r="P130" s="24" t="str">
        <f t="shared" si="35"/>
        <v/>
      </c>
    </row>
    <row r="131" spans="1:16" ht="15" customHeight="1">
      <c r="A131" s="13"/>
      <c r="B131" s="13"/>
      <c r="C131" s="13"/>
      <c r="D131" s="13"/>
      <c r="E131" s="13"/>
      <c r="F131" s="13"/>
      <c r="G131" s="13"/>
      <c r="H131" s="22" t="str">
        <f t="shared" si="27"/>
        <v>00000000000</v>
      </c>
      <c r="I131" s="22" t="str">
        <f t="shared" si="28"/>
        <v xml:space="preserve">                    </v>
      </c>
      <c r="J131" s="22" t="str">
        <f t="shared" si="29"/>
        <v xml:space="preserve">                    </v>
      </c>
      <c r="K131" s="22" t="str">
        <f t="shared" si="30"/>
        <v xml:space="preserve">                    </v>
      </c>
      <c r="L131" s="22" t="str">
        <f t="shared" si="31"/>
        <v>00</v>
      </c>
      <c r="M131" s="22" t="str">
        <f t="shared" si="32"/>
        <v xml:space="preserve">        </v>
      </c>
      <c r="N131" s="22" t="str">
        <f t="shared" si="33"/>
        <v>00</v>
      </c>
      <c r="O131" s="23" t="str">
        <f t="shared" si="34"/>
        <v/>
      </c>
      <c r="P131" s="24" t="str">
        <f t="shared" si="35"/>
        <v/>
      </c>
    </row>
    <row r="132" spans="1:16" ht="15" customHeight="1">
      <c r="A132" s="13"/>
      <c r="B132" s="13"/>
      <c r="C132" s="13"/>
      <c r="D132" s="13"/>
      <c r="E132" s="13"/>
      <c r="F132" s="13"/>
      <c r="G132" s="13"/>
      <c r="H132" s="22" t="str">
        <f t="shared" si="27"/>
        <v>00000000000</v>
      </c>
      <c r="I132" s="22" t="str">
        <f t="shared" si="28"/>
        <v xml:space="preserve">                    </v>
      </c>
      <c r="J132" s="22" t="str">
        <f t="shared" si="29"/>
        <v xml:space="preserve">                    </v>
      </c>
      <c r="K132" s="22" t="str">
        <f t="shared" si="30"/>
        <v xml:space="preserve">                    </v>
      </c>
      <c r="L132" s="22" t="str">
        <f t="shared" si="31"/>
        <v>00</v>
      </c>
      <c r="M132" s="22" t="str">
        <f t="shared" si="32"/>
        <v xml:space="preserve">        </v>
      </c>
      <c r="N132" s="22" t="str">
        <f t="shared" si="33"/>
        <v>00</v>
      </c>
      <c r="O132" s="23" t="str">
        <f t="shared" si="34"/>
        <v/>
      </c>
      <c r="P132" s="24" t="str">
        <f t="shared" si="35"/>
        <v/>
      </c>
    </row>
    <row r="133" spans="1:16" ht="15" customHeight="1">
      <c r="A133" s="13"/>
      <c r="B133" s="13"/>
      <c r="C133" s="13"/>
      <c r="D133" s="13"/>
      <c r="E133" s="13"/>
      <c r="F133" s="13"/>
      <c r="G133" s="13"/>
      <c r="H133" s="22" t="str">
        <f t="shared" ref="H133:H164" si="36">RIGHT(REPT("0",11)&amp;A133,11)</f>
        <v>00000000000</v>
      </c>
      <c r="I133" s="22" t="str">
        <f t="shared" ref="I133:I164" si="37">LEFT(B133&amp;REPT(" ",20),20)</f>
        <v xml:space="preserve">                    </v>
      </c>
      <c r="J133" s="22" t="str">
        <f t="shared" ref="J133:J164" si="38">LEFT(C133&amp;REPT(" ",20),20)</f>
        <v xml:space="preserve">                    </v>
      </c>
      <c r="K133" s="22" t="str">
        <f t="shared" ref="K133:K164" si="39">LEFT(D133&amp;REPT(" ",20),20)</f>
        <v xml:space="preserve">                    </v>
      </c>
      <c r="L133" s="22" t="str">
        <f t="shared" ref="L133:L164" si="40">RIGHT(REPT("0",2)&amp;IF(ISNUMBER(SEARCH(" - ",E133)),LEFT(E133,SEARCH(" - ",E133)-1),E133),2)</f>
        <v>00</v>
      </c>
      <c r="M133" s="22" t="str">
        <f t="shared" ref="M133:M164" si="41">LEFT(F133&amp;REPT(" ",8),8)</f>
        <v xml:space="preserve">        </v>
      </c>
      <c r="N133" s="22" t="str">
        <f t="shared" ref="N133:N164" si="42">RIGHT(REPT("0",2)&amp;IF(ISNUMBER(SEARCH(" - ",G133)),LEFT(G133,SEARCH(" - ",G133)-1),G133),2)</f>
        <v>00</v>
      </c>
      <c r="O133" s="23" t="str">
        <f t="shared" ref="O133:O164" si="43">IF(A133="","",H133&amp;I133&amp;J133&amp;K133&amp;L133&amp;M133&amp;N133)</f>
        <v/>
      </c>
      <c r="P133" s="24" t="str">
        <f t="shared" ref="P133:P164" si="44">IF(A133="","",IF(LEN(O133)=83,"OK","ERROR ("&amp;LEN(O133)&amp;")"))</f>
        <v/>
      </c>
    </row>
    <row r="134" spans="1:16" ht="15" customHeight="1">
      <c r="A134" s="13"/>
      <c r="B134" s="13"/>
      <c r="C134" s="13"/>
      <c r="D134" s="13"/>
      <c r="E134" s="13"/>
      <c r="F134" s="13"/>
      <c r="G134" s="13"/>
      <c r="H134" s="22" t="str">
        <f t="shared" si="36"/>
        <v>00000000000</v>
      </c>
      <c r="I134" s="22" t="str">
        <f t="shared" si="37"/>
        <v xml:space="preserve">                    </v>
      </c>
      <c r="J134" s="22" t="str">
        <f t="shared" si="38"/>
        <v xml:space="preserve">                    </v>
      </c>
      <c r="K134" s="22" t="str">
        <f t="shared" si="39"/>
        <v xml:space="preserve">                    </v>
      </c>
      <c r="L134" s="22" t="str">
        <f t="shared" si="40"/>
        <v>00</v>
      </c>
      <c r="M134" s="22" t="str">
        <f t="shared" si="41"/>
        <v xml:space="preserve">        </v>
      </c>
      <c r="N134" s="22" t="str">
        <f t="shared" si="42"/>
        <v>00</v>
      </c>
      <c r="O134" s="23" t="str">
        <f t="shared" si="43"/>
        <v/>
      </c>
      <c r="P134" s="24" t="str">
        <f t="shared" si="44"/>
        <v/>
      </c>
    </row>
    <row r="135" spans="1:16" ht="15" customHeight="1">
      <c r="A135" s="13"/>
      <c r="B135" s="13"/>
      <c r="C135" s="13"/>
      <c r="D135" s="13"/>
      <c r="E135" s="13"/>
      <c r="F135" s="13"/>
      <c r="G135" s="13"/>
      <c r="H135" s="22" t="str">
        <f t="shared" si="36"/>
        <v>00000000000</v>
      </c>
      <c r="I135" s="22" t="str">
        <f t="shared" si="37"/>
        <v xml:space="preserve">                    </v>
      </c>
      <c r="J135" s="22" t="str">
        <f t="shared" si="38"/>
        <v xml:space="preserve">                    </v>
      </c>
      <c r="K135" s="22" t="str">
        <f t="shared" si="39"/>
        <v xml:space="preserve">                    </v>
      </c>
      <c r="L135" s="22" t="str">
        <f t="shared" si="40"/>
        <v>00</v>
      </c>
      <c r="M135" s="22" t="str">
        <f t="shared" si="41"/>
        <v xml:space="preserve">        </v>
      </c>
      <c r="N135" s="22" t="str">
        <f t="shared" si="42"/>
        <v>00</v>
      </c>
      <c r="O135" s="23" t="str">
        <f t="shared" si="43"/>
        <v/>
      </c>
      <c r="P135" s="24" t="str">
        <f t="shared" si="44"/>
        <v/>
      </c>
    </row>
    <row r="136" spans="1:16" ht="15" customHeight="1">
      <c r="A136" s="13"/>
      <c r="B136" s="13"/>
      <c r="C136" s="13"/>
      <c r="D136" s="13"/>
      <c r="E136" s="13"/>
      <c r="F136" s="13"/>
      <c r="G136" s="13"/>
      <c r="H136" s="22" t="str">
        <f t="shared" si="36"/>
        <v>00000000000</v>
      </c>
      <c r="I136" s="22" t="str">
        <f t="shared" si="37"/>
        <v xml:space="preserve">                    </v>
      </c>
      <c r="J136" s="22" t="str">
        <f t="shared" si="38"/>
        <v xml:space="preserve">                    </v>
      </c>
      <c r="K136" s="22" t="str">
        <f t="shared" si="39"/>
        <v xml:space="preserve">                    </v>
      </c>
      <c r="L136" s="22" t="str">
        <f t="shared" si="40"/>
        <v>00</v>
      </c>
      <c r="M136" s="22" t="str">
        <f t="shared" si="41"/>
        <v xml:space="preserve">        </v>
      </c>
      <c r="N136" s="22" t="str">
        <f t="shared" si="42"/>
        <v>00</v>
      </c>
      <c r="O136" s="23" t="str">
        <f t="shared" si="43"/>
        <v/>
      </c>
      <c r="P136" s="24" t="str">
        <f t="shared" si="44"/>
        <v/>
      </c>
    </row>
    <row r="137" spans="1:16" ht="15" customHeight="1">
      <c r="A137" s="13"/>
      <c r="B137" s="13"/>
      <c r="C137" s="13"/>
      <c r="D137" s="13"/>
      <c r="E137" s="13"/>
      <c r="F137" s="13"/>
      <c r="G137" s="13"/>
      <c r="H137" s="22" t="str">
        <f t="shared" si="36"/>
        <v>00000000000</v>
      </c>
      <c r="I137" s="22" t="str">
        <f t="shared" si="37"/>
        <v xml:space="preserve">                    </v>
      </c>
      <c r="J137" s="22" t="str">
        <f t="shared" si="38"/>
        <v xml:space="preserve">                    </v>
      </c>
      <c r="K137" s="22" t="str">
        <f t="shared" si="39"/>
        <v xml:space="preserve">                    </v>
      </c>
      <c r="L137" s="22" t="str">
        <f t="shared" si="40"/>
        <v>00</v>
      </c>
      <c r="M137" s="22" t="str">
        <f t="shared" si="41"/>
        <v xml:space="preserve">        </v>
      </c>
      <c r="N137" s="22" t="str">
        <f t="shared" si="42"/>
        <v>00</v>
      </c>
      <c r="O137" s="23" t="str">
        <f t="shared" si="43"/>
        <v/>
      </c>
      <c r="P137" s="24" t="str">
        <f t="shared" si="44"/>
        <v/>
      </c>
    </row>
    <row r="138" spans="1:16" ht="15" customHeight="1">
      <c r="A138" s="13"/>
      <c r="B138" s="13"/>
      <c r="C138" s="13"/>
      <c r="D138" s="13"/>
      <c r="E138" s="13"/>
      <c r="F138" s="13"/>
      <c r="G138" s="13"/>
      <c r="H138" s="22" t="str">
        <f t="shared" si="36"/>
        <v>00000000000</v>
      </c>
      <c r="I138" s="22" t="str">
        <f t="shared" si="37"/>
        <v xml:space="preserve">                    </v>
      </c>
      <c r="J138" s="22" t="str">
        <f t="shared" si="38"/>
        <v xml:space="preserve">                    </v>
      </c>
      <c r="K138" s="22" t="str">
        <f t="shared" si="39"/>
        <v xml:space="preserve">                    </v>
      </c>
      <c r="L138" s="22" t="str">
        <f t="shared" si="40"/>
        <v>00</v>
      </c>
      <c r="M138" s="22" t="str">
        <f t="shared" si="41"/>
        <v xml:space="preserve">        </v>
      </c>
      <c r="N138" s="22" t="str">
        <f t="shared" si="42"/>
        <v>00</v>
      </c>
      <c r="O138" s="23" t="str">
        <f t="shared" si="43"/>
        <v/>
      </c>
      <c r="P138" s="24" t="str">
        <f t="shared" si="44"/>
        <v/>
      </c>
    </row>
    <row r="139" spans="1:16" ht="15" customHeight="1">
      <c r="A139" s="13"/>
      <c r="B139" s="13"/>
      <c r="C139" s="13"/>
      <c r="D139" s="13"/>
      <c r="E139" s="13"/>
      <c r="F139" s="13"/>
      <c r="G139" s="13"/>
      <c r="H139" s="22" t="str">
        <f t="shared" si="36"/>
        <v>00000000000</v>
      </c>
      <c r="I139" s="22" t="str">
        <f t="shared" si="37"/>
        <v xml:space="preserve">                    </v>
      </c>
      <c r="J139" s="22" t="str">
        <f t="shared" si="38"/>
        <v xml:space="preserve">                    </v>
      </c>
      <c r="K139" s="22" t="str">
        <f t="shared" si="39"/>
        <v xml:space="preserve">                    </v>
      </c>
      <c r="L139" s="22" t="str">
        <f t="shared" si="40"/>
        <v>00</v>
      </c>
      <c r="M139" s="22" t="str">
        <f t="shared" si="41"/>
        <v xml:space="preserve">        </v>
      </c>
      <c r="N139" s="22" t="str">
        <f t="shared" si="42"/>
        <v>00</v>
      </c>
      <c r="O139" s="23" t="str">
        <f t="shared" si="43"/>
        <v/>
      </c>
      <c r="P139" s="24" t="str">
        <f t="shared" si="44"/>
        <v/>
      </c>
    </row>
    <row r="140" spans="1:16" ht="15" customHeight="1">
      <c r="A140" s="13"/>
      <c r="B140" s="13"/>
      <c r="C140" s="13"/>
      <c r="D140" s="13"/>
      <c r="E140" s="13"/>
      <c r="F140" s="13"/>
      <c r="G140" s="13"/>
      <c r="H140" s="22" t="str">
        <f t="shared" si="36"/>
        <v>00000000000</v>
      </c>
      <c r="I140" s="22" t="str">
        <f t="shared" si="37"/>
        <v xml:space="preserve">                    </v>
      </c>
      <c r="J140" s="22" t="str">
        <f t="shared" si="38"/>
        <v xml:space="preserve">                    </v>
      </c>
      <c r="K140" s="22" t="str">
        <f t="shared" si="39"/>
        <v xml:space="preserve">                    </v>
      </c>
      <c r="L140" s="22" t="str">
        <f t="shared" si="40"/>
        <v>00</v>
      </c>
      <c r="M140" s="22" t="str">
        <f t="shared" si="41"/>
        <v xml:space="preserve">        </v>
      </c>
      <c r="N140" s="22" t="str">
        <f t="shared" si="42"/>
        <v>00</v>
      </c>
      <c r="O140" s="23" t="str">
        <f t="shared" si="43"/>
        <v/>
      </c>
      <c r="P140" s="24" t="str">
        <f t="shared" si="44"/>
        <v/>
      </c>
    </row>
    <row r="141" spans="1:16" ht="15" customHeight="1">
      <c r="A141" s="13"/>
      <c r="B141" s="13"/>
      <c r="C141" s="13"/>
      <c r="D141" s="13"/>
      <c r="E141" s="13"/>
      <c r="F141" s="13"/>
      <c r="G141" s="13"/>
      <c r="H141" s="22" t="str">
        <f t="shared" si="36"/>
        <v>00000000000</v>
      </c>
      <c r="I141" s="22" t="str">
        <f t="shared" si="37"/>
        <v xml:space="preserve">                    </v>
      </c>
      <c r="J141" s="22" t="str">
        <f t="shared" si="38"/>
        <v xml:space="preserve">                    </v>
      </c>
      <c r="K141" s="22" t="str">
        <f t="shared" si="39"/>
        <v xml:space="preserve">                    </v>
      </c>
      <c r="L141" s="22" t="str">
        <f t="shared" si="40"/>
        <v>00</v>
      </c>
      <c r="M141" s="22" t="str">
        <f t="shared" si="41"/>
        <v xml:space="preserve">        </v>
      </c>
      <c r="N141" s="22" t="str">
        <f t="shared" si="42"/>
        <v>00</v>
      </c>
      <c r="O141" s="23" t="str">
        <f t="shared" si="43"/>
        <v/>
      </c>
      <c r="P141" s="24" t="str">
        <f t="shared" si="44"/>
        <v/>
      </c>
    </row>
    <row r="142" spans="1:16" ht="15" customHeight="1">
      <c r="A142" s="13"/>
      <c r="B142" s="13"/>
      <c r="C142" s="13"/>
      <c r="D142" s="13"/>
      <c r="E142" s="13"/>
      <c r="F142" s="13"/>
      <c r="G142" s="13"/>
      <c r="H142" s="22" t="str">
        <f t="shared" si="36"/>
        <v>00000000000</v>
      </c>
      <c r="I142" s="22" t="str">
        <f t="shared" si="37"/>
        <v xml:space="preserve">                    </v>
      </c>
      <c r="J142" s="22" t="str">
        <f t="shared" si="38"/>
        <v xml:space="preserve">                    </v>
      </c>
      <c r="K142" s="22" t="str">
        <f t="shared" si="39"/>
        <v xml:space="preserve">                    </v>
      </c>
      <c r="L142" s="22" t="str">
        <f t="shared" si="40"/>
        <v>00</v>
      </c>
      <c r="M142" s="22" t="str">
        <f t="shared" si="41"/>
        <v xml:space="preserve">        </v>
      </c>
      <c r="N142" s="22" t="str">
        <f t="shared" si="42"/>
        <v>00</v>
      </c>
      <c r="O142" s="23" t="str">
        <f t="shared" si="43"/>
        <v/>
      </c>
      <c r="P142" s="24" t="str">
        <f t="shared" si="44"/>
        <v/>
      </c>
    </row>
    <row r="143" spans="1:16" ht="15" customHeight="1">
      <c r="A143" s="13"/>
      <c r="B143" s="13"/>
      <c r="C143" s="13"/>
      <c r="D143" s="13"/>
      <c r="E143" s="13"/>
      <c r="F143" s="13"/>
      <c r="G143" s="13"/>
      <c r="H143" s="22" t="str">
        <f t="shared" si="36"/>
        <v>00000000000</v>
      </c>
      <c r="I143" s="22" t="str">
        <f t="shared" si="37"/>
        <v xml:space="preserve">                    </v>
      </c>
      <c r="J143" s="22" t="str">
        <f t="shared" si="38"/>
        <v xml:space="preserve">                    </v>
      </c>
      <c r="K143" s="22" t="str">
        <f t="shared" si="39"/>
        <v xml:space="preserve">                    </v>
      </c>
      <c r="L143" s="22" t="str">
        <f t="shared" si="40"/>
        <v>00</v>
      </c>
      <c r="M143" s="22" t="str">
        <f t="shared" si="41"/>
        <v xml:space="preserve">        </v>
      </c>
      <c r="N143" s="22" t="str">
        <f t="shared" si="42"/>
        <v>00</v>
      </c>
      <c r="O143" s="23" t="str">
        <f t="shared" si="43"/>
        <v/>
      </c>
      <c r="P143" s="24" t="str">
        <f t="shared" si="44"/>
        <v/>
      </c>
    </row>
    <row r="144" spans="1:16" ht="15" customHeight="1">
      <c r="A144" s="13"/>
      <c r="B144" s="13"/>
      <c r="C144" s="13"/>
      <c r="D144" s="13"/>
      <c r="E144" s="13"/>
      <c r="F144" s="13"/>
      <c r="G144" s="13"/>
      <c r="H144" s="22" t="str">
        <f t="shared" si="36"/>
        <v>00000000000</v>
      </c>
      <c r="I144" s="22" t="str">
        <f t="shared" si="37"/>
        <v xml:space="preserve">                    </v>
      </c>
      <c r="J144" s="22" t="str">
        <f t="shared" si="38"/>
        <v xml:space="preserve">                    </v>
      </c>
      <c r="K144" s="22" t="str">
        <f t="shared" si="39"/>
        <v xml:space="preserve">                    </v>
      </c>
      <c r="L144" s="22" t="str">
        <f t="shared" si="40"/>
        <v>00</v>
      </c>
      <c r="M144" s="22" t="str">
        <f t="shared" si="41"/>
        <v xml:space="preserve">        </v>
      </c>
      <c r="N144" s="22" t="str">
        <f t="shared" si="42"/>
        <v>00</v>
      </c>
      <c r="O144" s="23" t="str">
        <f t="shared" si="43"/>
        <v/>
      </c>
      <c r="P144" s="24" t="str">
        <f t="shared" si="44"/>
        <v/>
      </c>
    </row>
    <row r="145" spans="1:16" ht="15" customHeight="1">
      <c r="A145" s="13"/>
      <c r="B145" s="13"/>
      <c r="C145" s="13"/>
      <c r="D145" s="13"/>
      <c r="E145" s="13"/>
      <c r="F145" s="13"/>
      <c r="G145" s="13"/>
      <c r="H145" s="22" t="str">
        <f t="shared" si="36"/>
        <v>00000000000</v>
      </c>
      <c r="I145" s="22" t="str">
        <f t="shared" si="37"/>
        <v xml:space="preserve">                    </v>
      </c>
      <c r="J145" s="22" t="str">
        <f t="shared" si="38"/>
        <v xml:space="preserve">                    </v>
      </c>
      <c r="K145" s="22" t="str">
        <f t="shared" si="39"/>
        <v xml:space="preserve">                    </v>
      </c>
      <c r="L145" s="22" t="str">
        <f t="shared" si="40"/>
        <v>00</v>
      </c>
      <c r="M145" s="22" t="str">
        <f t="shared" si="41"/>
        <v xml:space="preserve">        </v>
      </c>
      <c r="N145" s="22" t="str">
        <f t="shared" si="42"/>
        <v>00</v>
      </c>
      <c r="O145" s="23" t="str">
        <f t="shared" si="43"/>
        <v/>
      </c>
      <c r="P145" s="24" t="str">
        <f t="shared" si="44"/>
        <v/>
      </c>
    </row>
    <row r="146" spans="1:16" ht="15" customHeight="1">
      <c r="A146" s="13"/>
      <c r="B146" s="13"/>
      <c r="C146" s="13"/>
      <c r="D146" s="13"/>
      <c r="E146" s="13"/>
      <c r="F146" s="13"/>
      <c r="G146" s="13"/>
      <c r="H146" s="22" t="str">
        <f t="shared" si="36"/>
        <v>00000000000</v>
      </c>
      <c r="I146" s="22" t="str">
        <f t="shared" si="37"/>
        <v xml:space="preserve">                    </v>
      </c>
      <c r="J146" s="22" t="str">
        <f t="shared" si="38"/>
        <v xml:space="preserve">                    </v>
      </c>
      <c r="K146" s="22" t="str">
        <f t="shared" si="39"/>
        <v xml:space="preserve">                    </v>
      </c>
      <c r="L146" s="22" t="str">
        <f t="shared" si="40"/>
        <v>00</v>
      </c>
      <c r="M146" s="22" t="str">
        <f t="shared" si="41"/>
        <v xml:space="preserve">        </v>
      </c>
      <c r="N146" s="22" t="str">
        <f t="shared" si="42"/>
        <v>00</v>
      </c>
      <c r="O146" s="23" t="str">
        <f t="shared" si="43"/>
        <v/>
      </c>
      <c r="P146" s="24" t="str">
        <f t="shared" si="44"/>
        <v/>
      </c>
    </row>
    <row r="147" spans="1:16" ht="15" customHeight="1">
      <c r="A147" s="13"/>
      <c r="B147" s="13"/>
      <c r="C147" s="13"/>
      <c r="D147" s="13"/>
      <c r="E147" s="13"/>
      <c r="F147" s="13"/>
      <c r="G147" s="13"/>
      <c r="H147" s="22" t="str">
        <f t="shared" si="36"/>
        <v>00000000000</v>
      </c>
      <c r="I147" s="22" t="str">
        <f t="shared" si="37"/>
        <v xml:space="preserve">                    </v>
      </c>
      <c r="J147" s="22" t="str">
        <f t="shared" si="38"/>
        <v xml:space="preserve">                    </v>
      </c>
      <c r="K147" s="22" t="str">
        <f t="shared" si="39"/>
        <v xml:space="preserve">                    </v>
      </c>
      <c r="L147" s="22" t="str">
        <f t="shared" si="40"/>
        <v>00</v>
      </c>
      <c r="M147" s="22" t="str">
        <f t="shared" si="41"/>
        <v xml:space="preserve">        </v>
      </c>
      <c r="N147" s="22" t="str">
        <f t="shared" si="42"/>
        <v>00</v>
      </c>
      <c r="O147" s="23" t="str">
        <f t="shared" si="43"/>
        <v/>
      </c>
      <c r="P147" s="24" t="str">
        <f t="shared" si="44"/>
        <v/>
      </c>
    </row>
    <row r="148" spans="1:16" ht="15" customHeight="1">
      <c r="A148" s="13"/>
      <c r="B148" s="13"/>
      <c r="C148" s="13"/>
      <c r="D148" s="13"/>
      <c r="E148" s="13"/>
      <c r="F148" s="13"/>
      <c r="G148" s="13"/>
      <c r="H148" s="22" t="str">
        <f t="shared" si="36"/>
        <v>00000000000</v>
      </c>
      <c r="I148" s="22" t="str">
        <f t="shared" si="37"/>
        <v xml:space="preserve">                    </v>
      </c>
      <c r="J148" s="22" t="str">
        <f t="shared" si="38"/>
        <v xml:space="preserve">                    </v>
      </c>
      <c r="K148" s="22" t="str">
        <f t="shared" si="39"/>
        <v xml:space="preserve">                    </v>
      </c>
      <c r="L148" s="22" t="str">
        <f t="shared" si="40"/>
        <v>00</v>
      </c>
      <c r="M148" s="22" t="str">
        <f t="shared" si="41"/>
        <v xml:space="preserve">        </v>
      </c>
      <c r="N148" s="22" t="str">
        <f t="shared" si="42"/>
        <v>00</v>
      </c>
      <c r="O148" s="23" t="str">
        <f t="shared" si="43"/>
        <v/>
      </c>
      <c r="P148" s="24" t="str">
        <f t="shared" si="44"/>
        <v/>
      </c>
    </row>
    <row r="149" spans="1:16" ht="15" customHeight="1">
      <c r="A149" s="13"/>
      <c r="B149" s="13"/>
      <c r="C149" s="13"/>
      <c r="D149" s="13"/>
      <c r="E149" s="13"/>
      <c r="F149" s="13"/>
      <c r="G149" s="13"/>
      <c r="H149" s="22" t="str">
        <f t="shared" si="36"/>
        <v>00000000000</v>
      </c>
      <c r="I149" s="22" t="str">
        <f t="shared" si="37"/>
        <v xml:space="preserve">                    </v>
      </c>
      <c r="J149" s="22" t="str">
        <f t="shared" si="38"/>
        <v xml:space="preserve">                    </v>
      </c>
      <c r="K149" s="22" t="str">
        <f t="shared" si="39"/>
        <v xml:space="preserve">                    </v>
      </c>
      <c r="L149" s="22" t="str">
        <f t="shared" si="40"/>
        <v>00</v>
      </c>
      <c r="M149" s="22" t="str">
        <f t="shared" si="41"/>
        <v xml:space="preserve">        </v>
      </c>
      <c r="N149" s="22" t="str">
        <f t="shared" si="42"/>
        <v>00</v>
      </c>
      <c r="O149" s="23" t="str">
        <f t="shared" si="43"/>
        <v/>
      </c>
      <c r="P149" s="24" t="str">
        <f t="shared" si="44"/>
        <v/>
      </c>
    </row>
    <row r="150" spans="1:16" ht="15" customHeight="1">
      <c r="A150" s="13"/>
      <c r="B150" s="13"/>
      <c r="C150" s="13"/>
      <c r="D150" s="13"/>
      <c r="E150" s="13"/>
      <c r="F150" s="13"/>
      <c r="G150" s="13"/>
      <c r="H150" s="22" t="str">
        <f t="shared" si="36"/>
        <v>00000000000</v>
      </c>
      <c r="I150" s="22" t="str">
        <f t="shared" si="37"/>
        <v xml:space="preserve">                    </v>
      </c>
      <c r="J150" s="22" t="str">
        <f t="shared" si="38"/>
        <v xml:space="preserve">                    </v>
      </c>
      <c r="K150" s="22" t="str">
        <f t="shared" si="39"/>
        <v xml:space="preserve">                    </v>
      </c>
      <c r="L150" s="22" t="str">
        <f t="shared" si="40"/>
        <v>00</v>
      </c>
      <c r="M150" s="22" t="str">
        <f t="shared" si="41"/>
        <v xml:space="preserve">        </v>
      </c>
      <c r="N150" s="22" t="str">
        <f t="shared" si="42"/>
        <v>00</v>
      </c>
      <c r="O150" s="23" t="str">
        <f t="shared" si="43"/>
        <v/>
      </c>
      <c r="P150" s="24" t="str">
        <f t="shared" si="44"/>
        <v/>
      </c>
    </row>
    <row r="151" spans="1:16" ht="15" customHeight="1">
      <c r="A151" s="13"/>
      <c r="B151" s="13"/>
      <c r="C151" s="13"/>
      <c r="D151" s="13"/>
      <c r="E151" s="13"/>
      <c r="F151" s="13"/>
      <c r="G151" s="13"/>
      <c r="H151" s="22" t="str">
        <f t="shared" si="36"/>
        <v>00000000000</v>
      </c>
      <c r="I151" s="22" t="str">
        <f t="shared" si="37"/>
        <v xml:space="preserve">                    </v>
      </c>
      <c r="J151" s="22" t="str">
        <f t="shared" si="38"/>
        <v xml:space="preserve">                    </v>
      </c>
      <c r="K151" s="22" t="str">
        <f t="shared" si="39"/>
        <v xml:space="preserve">                    </v>
      </c>
      <c r="L151" s="22" t="str">
        <f t="shared" si="40"/>
        <v>00</v>
      </c>
      <c r="M151" s="22" t="str">
        <f t="shared" si="41"/>
        <v xml:space="preserve">        </v>
      </c>
      <c r="N151" s="22" t="str">
        <f t="shared" si="42"/>
        <v>00</v>
      </c>
      <c r="O151" s="23" t="str">
        <f t="shared" si="43"/>
        <v/>
      </c>
      <c r="P151" s="24" t="str">
        <f t="shared" si="44"/>
        <v/>
      </c>
    </row>
    <row r="152" spans="1:16" ht="15" customHeight="1">
      <c r="A152" s="13"/>
      <c r="B152" s="13"/>
      <c r="C152" s="13"/>
      <c r="D152" s="13"/>
      <c r="E152" s="13"/>
      <c r="F152" s="13"/>
      <c r="G152" s="13"/>
      <c r="H152" s="22" t="str">
        <f t="shared" si="36"/>
        <v>00000000000</v>
      </c>
      <c r="I152" s="22" t="str">
        <f t="shared" si="37"/>
        <v xml:space="preserve">                    </v>
      </c>
      <c r="J152" s="22" t="str">
        <f t="shared" si="38"/>
        <v xml:space="preserve">                    </v>
      </c>
      <c r="K152" s="22" t="str">
        <f t="shared" si="39"/>
        <v xml:space="preserve">                    </v>
      </c>
      <c r="L152" s="22" t="str">
        <f t="shared" si="40"/>
        <v>00</v>
      </c>
      <c r="M152" s="22" t="str">
        <f t="shared" si="41"/>
        <v xml:space="preserve">        </v>
      </c>
      <c r="N152" s="22" t="str">
        <f t="shared" si="42"/>
        <v>00</v>
      </c>
      <c r="O152" s="23" t="str">
        <f t="shared" si="43"/>
        <v/>
      </c>
      <c r="P152" s="24" t="str">
        <f t="shared" si="44"/>
        <v/>
      </c>
    </row>
    <row r="153" spans="1:16" ht="15" customHeight="1">
      <c r="A153" s="13"/>
      <c r="B153" s="13"/>
      <c r="C153" s="13"/>
      <c r="D153" s="13"/>
      <c r="E153" s="13"/>
      <c r="F153" s="13"/>
      <c r="G153" s="13"/>
      <c r="H153" s="22" t="str">
        <f t="shared" si="36"/>
        <v>00000000000</v>
      </c>
      <c r="I153" s="22" t="str">
        <f t="shared" si="37"/>
        <v xml:space="preserve">                    </v>
      </c>
      <c r="J153" s="22" t="str">
        <f t="shared" si="38"/>
        <v xml:space="preserve">                    </v>
      </c>
      <c r="K153" s="22" t="str">
        <f t="shared" si="39"/>
        <v xml:space="preserve">                    </v>
      </c>
      <c r="L153" s="22" t="str">
        <f t="shared" si="40"/>
        <v>00</v>
      </c>
      <c r="M153" s="22" t="str">
        <f t="shared" si="41"/>
        <v xml:space="preserve">        </v>
      </c>
      <c r="N153" s="22" t="str">
        <f t="shared" si="42"/>
        <v>00</v>
      </c>
      <c r="O153" s="23" t="str">
        <f t="shared" si="43"/>
        <v/>
      </c>
      <c r="P153" s="24" t="str">
        <f t="shared" si="44"/>
        <v/>
      </c>
    </row>
    <row r="154" spans="1:16" ht="15" customHeight="1">
      <c r="A154" s="13"/>
      <c r="B154" s="13"/>
      <c r="C154" s="13"/>
      <c r="D154" s="13"/>
      <c r="E154" s="13"/>
      <c r="F154" s="13"/>
      <c r="G154" s="13"/>
      <c r="H154" s="22" t="str">
        <f t="shared" si="36"/>
        <v>00000000000</v>
      </c>
      <c r="I154" s="22" t="str">
        <f t="shared" si="37"/>
        <v xml:space="preserve">                    </v>
      </c>
      <c r="J154" s="22" t="str">
        <f t="shared" si="38"/>
        <v xml:space="preserve">                    </v>
      </c>
      <c r="K154" s="22" t="str">
        <f t="shared" si="39"/>
        <v xml:space="preserve">                    </v>
      </c>
      <c r="L154" s="22" t="str">
        <f t="shared" si="40"/>
        <v>00</v>
      </c>
      <c r="M154" s="22" t="str">
        <f t="shared" si="41"/>
        <v xml:space="preserve">        </v>
      </c>
      <c r="N154" s="22" t="str">
        <f t="shared" si="42"/>
        <v>00</v>
      </c>
      <c r="O154" s="23" t="str">
        <f t="shared" si="43"/>
        <v/>
      </c>
      <c r="P154" s="24" t="str">
        <f t="shared" si="44"/>
        <v/>
      </c>
    </row>
    <row r="155" spans="1:16" ht="15" customHeight="1">
      <c r="A155" s="13"/>
      <c r="B155" s="13"/>
      <c r="C155" s="13"/>
      <c r="D155" s="13"/>
      <c r="E155" s="13"/>
      <c r="F155" s="13"/>
      <c r="G155" s="13"/>
      <c r="H155" s="22" t="str">
        <f t="shared" si="36"/>
        <v>00000000000</v>
      </c>
      <c r="I155" s="22" t="str">
        <f t="shared" si="37"/>
        <v xml:space="preserve">                    </v>
      </c>
      <c r="J155" s="22" t="str">
        <f t="shared" si="38"/>
        <v xml:space="preserve">                    </v>
      </c>
      <c r="K155" s="22" t="str">
        <f t="shared" si="39"/>
        <v xml:space="preserve">                    </v>
      </c>
      <c r="L155" s="22" t="str">
        <f t="shared" si="40"/>
        <v>00</v>
      </c>
      <c r="M155" s="22" t="str">
        <f t="shared" si="41"/>
        <v xml:space="preserve">        </v>
      </c>
      <c r="N155" s="22" t="str">
        <f t="shared" si="42"/>
        <v>00</v>
      </c>
      <c r="O155" s="23" t="str">
        <f t="shared" si="43"/>
        <v/>
      </c>
      <c r="P155" s="24" t="str">
        <f t="shared" si="44"/>
        <v/>
      </c>
    </row>
    <row r="156" spans="1:16" ht="15" customHeight="1">
      <c r="A156" s="13"/>
      <c r="B156" s="13"/>
      <c r="C156" s="13"/>
      <c r="D156" s="13"/>
      <c r="E156" s="13"/>
      <c r="F156" s="13"/>
      <c r="G156" s="13"/>
      <c r="H156" s="22" t="str">
        <f t="shared" si="36"/>
        <v>00000000000</v>
      </c>
      <c r="I156" s="22" t="str">
        <f t="shared" si="37"/>
        <v xml:space="preserve">                    </v>
      </c>
      <c r="J156" s="22" t="str">
        <f t="shared" si="38"/>
        <v xml:space="preserve">                    </v>
      </c>
      <c r="K156" s="22" t="str">
        <f t="shared" si="39"/>
        <v xml:space="preserve">                    </v>
      </c>
      <c r="L156" s="22" t="str">
        <f t="shared" si="40"/>
        <v>00</v>
      </c>
      <c r="M156" s="22" t="str">
        <f t="shared" si="41"/>
        <v xml:space="preserve">        </v>
      </c>
      <c r="N156" s="22" t="str">
        <f t="shared" si="42"/>
        <v>00</v>
      </c>
      <c r="O156" s="23" t="str">
        <f t="shared" si="43"/>
        <v/>
      </c>
      <c r="P156" s="24" t="str">
        <f t="shared" si="44"/>
        <v/>
      </c>
    </row>
    <row r="157" spans="1:16" ht="15" customHeight="1">
      <c r="A157" s="13"/>
      <c r="B157" s="13"/>
      <c r="C157" s="13"/>
      <c r="D157" s="13"/>
      <c r="E157" s="13"/>
      <c r="F157" s="13"/>
      <c r="G157" s="13"/>
      <c r="H157" s="22" t="str">
        <f t="shared" si="36"/>
        <v>00000000000</v>
      </c>
      <c r="I157" s="22" t="str">
        <f t="shared" si="37"/>
        <v xml:space="preserve">                    </v>
      </c>
      <c r="J157" s="22" t="str">
        <f t="shared" si="38"/>
        <v xml:space="preserve">                    </v>
      </c>
      <c r="K157" s="22" t="str">
        <f t="shared" si="39"/>
        <v xml:space="preserve">                    </v>
      </c>
      <c r="L157" s="22" t="str">
        <f t="shared" si="40"/>
        <v>00</v>
      </c>
      <c r="M157" s="22" t="str">
        <f t="shared" si="41"/>
        <v xml:space="preserve">        </v>
      </c>
      <c r="N157" s="22" t="str">
        <f t="shared" si="42"/>
        <v>00</v>
      </c>
      <c r="O157" s="23" t="str">
        <f t="shared" si="43"/>
        <v/>
      </c>
      <c r="P157" s="24" t="str">
        <f t="shared" si="44"/>
        <v/>
      </c>
    </row>
    <row r="158" spans="1:16" ht="15" customHeight="1">
      <c r="A158" s="13"/>
      <c r="B158" s="13"/>
      <c r="C158" s="13"/>
      <c r="D158" s="13"/>
      <c r="E158" s="13"/>
      <c r="F158" s="13"/>
      <c r="G158" s="13"/>
      <c r="H158" s="22" t="str">
        <f t="shared" si="36"/>
        <v>00000000000</v>
      </c>
      <c r="I158" s="22" t="str">
        <f t="shared" si="37"/>
        <v xml:space="preserve">                    </v>
      </c>
      <c r="J158" s="22" t="str">
        <f t="shared" si="38"/>
        <v xml:space="preserve">                    </v>
      </c>
      <c r="K158" s="22" t="str">
        <f t="shared" si="39"/>
        <v xml:space="preserve">                    </v>
      </c>
      <c r="L158" s="22" t="str">
        <f t="shared" si="40"/>
        <v>00</v>
      </c>
      <c r="M158" s="22" t="str">
        <f t="shared" si="41"/>
        <v xml:space="preserve">        </v>
      </c>
      <c r="N158" s="22" t="str">
        <f t="shared" si="42"/>
        <v>00</v>
      </c>
      <c r="O158" s="23" t="str">
        <f t="shared" si="43"/>
        <v/>
      </c>
      <c r="P158" s="24" t="str">
        <f t="shared" si="44"/>
        <v/>
      </c>
    </row>
    <row r="159" spans="1:16" ht="15" customHeight="1">
      <c r="A159" s="13"/>
      <c r="B159" s="13"/>
      <c r="C159" s="13"/>
      <c r="D159" s="13"/>
      <c r="E159" s="13"/>
      <c r="F159" s="13"/>
      <c r="G159" s="13"/>
      <c r="H159" s="22" t="str">
        <f t="shared" si="36"/>
        <v>00000000000</v>
      </c>
      <c r="I159" s="22" t="str">
        <f t="shared" si="37"/>
        <v xml:space="preserve">                    </v>
      </c>
      <c r="J159" s="22" t="str">
        <f t="shared" si="38"/>
        <v xml:space="preserve">                    </v>
      </c>
      <c r="K159" s="22" t="str">
        <f t="shared" si="39"/>
        <v xml:space="preserve">                    </v>
      </c>
      <c r="L159" s="22" t="str">
        <f t="shared" si="40"/>
        <v>00</v>
      </c>
      <c r="M159" s="22" t="str">
        <f t="shared" si="41"/>
        <v xml:space="preserve">        </v>
      </c>
      <c r="N159" s="22" t="str">
        <f t="shared" si="42"/>
        <v>00</v>
      </c>
      <c r="O159" s="23" t="str">
        <f t="shared" si="43"/>
        <v/>
      </c>
      <c r="P159" s="24" t="str">
        <f t="shared" si="44"/>
        <v/>
      </c>
    </row>
    <row r="160" spans="1:16" ht="15" customHeight="1">
      <c r="A160" s="13"/>
      <c r="B160" s="13"/>
      <c r="C160" s="13"/>
      <c r="D160" s="13"/>
      <c r="E160" s="13"/>
      <c r="F160" s="13"/>
      <c r="G160" s="13"/>
      <c r="H160" s="22" t="str">
        <f t="shared" si="36"/>
        <v>00000000000</v>
      </c>
      <c r="I160" s="22" t="str">
        <f t="shared" si="37"/>
        <v xml:space="preserve">                    </v>
      </c>
      <c r="J160" s="22" t="str">
        <f t="shared" si="38"/>
        <v xml:space="preserve">                    </v>
      </c>
      <c r="K160" s="22" t="str">
        <f t="shared" si="39"/>
        <v xml:space="preserve">                    </v>
      </c>
      <c r="L160" s="22" t="str">
        <f t="shared" si="40"/>
        <v>00</v>
      </c>
      <c r="M160" s="22" t="str">
        <f t="shared" si="41"/>
        <v xml:space="preserve">        </v>
      </c>
      <c r="N160" s="22" t="str">
        <f t="shared" si="42"/>
        <v>00</v>
      </c>
      <c r="O160" s="23" t="str">
        <f t="shared" si="43"/>
        <v/>
      </c>
      <c r="P160" s="24" t="str">
        <f t="shared" si="44"/>
        <v/>
      </c>
    </row>
    <row r="161" spans="1:16" ht="15" customHeight="1">
      <c r="A161" s="13"/>
      <c r="B161" s="13"/>
      <c r="C161" s="13"/>
      <c r="D161" s="13"/>
      <c r="E161" s="13"/>
      <c r="F161" s="13"/>
      <c r="G161" s="13"/>
      <c r="H161" s="22" t="str">
        <f t="shared" si="36"/>
        <v>00000000000</v>
      </c>
      <c r="I161" s="22" t="str">
        <f t="shared" si="37"/>
        <v xml:space="preserve">                    </v>
      </c>
      <c r="J161" s="22" t="str">
        <f t="shared" si="38"/>
        <v xml:space="preserve">                    </v>
      </c>
      <c r="K161" s="22" t="str">
        <f t="shared" si="39"/>
        <v xml:space="preserve">                    </v>
      </c>
      <c r="L161" s="22" t="str">
        <f t="shared" si="40"/>
        <v>00</v>
      </c>
      <c r="M161" s="22" t="str">
        <f t="shared" si="41"/>
        <v xml:space="preserve">        </v>
      </c>
      <c r="N161" s="22" t="str">
        <f t="shared" si="42"/>
        <v>00</v>
      </c>
      <c r="O161" s="23" t="str">
        <f t="shared" si="43"/>
        <v/>
      </c>
      <c r="P161" s="24" t="str">
        <f t="shared" si="44"/>
        <v/>
      </c>
    </row>
    <row r="162" spans="1:16" ht="15" customHeight="1">
      <c r="A162" s="13"/>
      <c r="B162" s="13"/>
      <c r="C162" s="13"/>
      <c r="D162" s="13"/>
      <c r="E162" s="13"/>
      <c r="F162" s="13"/>
      <c r="G162" s="13"/>
      <c r="H162" s="22" t="str">
        <f t="shared" si="36"/>
        <v>00000000000</v>
      </c>
      <c r="I162" s="22" t="str">
        <f t="shared" si="37"/>
        <v xml:space="preserve">                    </v>
      </c>
      <c r="J162" s="22" t="str">
        <f t="shared" si="38"/>
        <v xml:space="preserve">                    </v>
      </c>
      <c r="K162" s="22" t="str">
        <f t="shared" si="39"/>
        <v xml:space="preserve">                    </v>
      </c>
      <c r="L162" s="22" t="str">
        <f t="shared" si="40"/>
        <v>00</v>
      </c>
      <c r="M162" s="22" t="str">
        <f t="shared" si="41"/>
        <v xml:space="preserve">        </v>
      </c>
      <c r="N162" s="22" t="str">
        <f t="shared" si="42"/>
        <v>00</v>
      </c>
      <c r="O162" s="23" t="str">
        <f t="shared" si="43"/>
        <v/>
      </c>
      <c r="P162" s="24" t="str">
        <f t="shared" si="44"/>
        <v/>
      </c>
    </row>
    <row r="163" spans="1:16" ht="15" customHeight="1">
      <c r="A163" s="13"/>
      <c r="B163" s="13"/>
      <c r="C163" s="13"/>
      <c r="D163" s="13"/>
      <c r="E163" s="13"/>
      <c r="F163" s="13"/>
      <c r="G163" s="13"/>
      <c r="H163" s="22" t="str">
        <f t="shared" si="36"/>
        <v>00000000000</v>
      </c>
      <c r="I163" s="22" t="str">
        <f t="shared" si="37"/>
        <v xml:space="preserve">                    </v>
      </c>
      <c r="J163" s="22" t="str">
        <f t="shared" si="38"/>
        <v xml:space="preserve">                    </v>
      </c>
      <c r="K163" s="22" t="str">
        <f t="shared" si="39"/>
        <v xml:space="preserve">                    </v>
      </c>
      <c r="L163" s="22" t="str">
        <f t="shared" si="40"/>
        <v>00</v>
      </c>
      <c r="M163" s="22" t="str">
        <f t="shared" si="41"/>
        <v xml:space="preserve">        </v>
      </c>
      <c r="N163" s="22" t="str">
        <f t="shared" si="42"/>
        <v>00</v>
      </c>
      <c r="O163" s="23" t="str">
        <f t="shared" si="43"/>
        <v/>
      </c>
      <c r="P163" s="24" t="str">
        <f t="shared" si="44"/>
        <v/>
      </c>
    </row>
    <row r="164" spans="1:16" ht="15" customHeight="1">
      <c r="A164" s="13"/>
      <c r="B164" s="13"/>
      <c r="C164" s="13"/>
      <c r="D164" s="13"/>
      <c r="E164" s="13"/>
      <c r="F164" s="13"/>
      <c r="G164" s="13"/>
      <c r="H164" s="22" t="str">
        <f t="shared" si="36"/>
        <v>00000000000</v>
      </c>
      <c r="I164" s="22" t="str">
        <f t="shared" si="37"/>
        <v xml:space="preserve">                    </v>
      </c>
      <c r="J164" s="22" t="str">
        <f t="shared" si="38"/>
        <v xml:space="preserve">                    </v>
      </c>
      <c r="K164" s="22" t="str">
        <f t="shared" si="39"/>
        <v xml:space="preserve">                    </v>
      </c>
      <c r="L164" s="22" t="str">
        <f t="shared" si="40"/>
        <v>00</v>
      </c>
      <c r="M164" s="22" t="str">
        <f t="shared" si="41"/>
        <v xml:space="preserve">        </v>
      </c>
      <c r="N164" s="22" t="str">
        <f t="shared" si="42"/>
        <v>00</v>
      </c>
      <c r="O164" s="23" t="str">
        <f t="shared" si="43"/>
        <v/>
      </c>
      <c r="P164" s="24" t="str">
        <f t="shared" si="44"/>
        <v/>
      </c>
    </row>
    <row r="165" spans="1:16" ht="15" customHeight="1">
      <c r="A165" s="13"/>
      <c r="B165" s="13"/>
      <c r="C165" s="13"/>
      <c r="D165" s="13"/>
      <c r="E165" s="13"/>
      <c r="F165" s="13"/>
      <c r="G165" s="13"/>
      <c r="H165" s="22" t="str">
        <f t="shared" ref="H165:H196" si="45">RIGHT(REPT("0",11)&amp;A165,11)</f>
        <v>00000000000</v>
      </c>
      <c r="I165" s="22" t="str">
        <f t="shared" ref="I165:I196" si="46">LEFT(B165&amp;REPT(" ",20),20)</f>
        <v xml:space="preserve">                    </v>
      </c>
      <c r="J165" s="22" t="str">
        <f t="shared" ref="J165:J196" si="47">LEFT(C165&amp;REPT(" ",20),20)</f>
        <v xml:space="preserve">                    </v>
      </c>
      <c r="K165" s="22" t="str">
        <f t="shared" ref="K165:K196" si="48">LEFT(D165&amp;REPT(" ",20),20)</f>
        <v xml:space="preserve">                    </v>
      </c>
      <c r="L165" s="22" t="str">
        <f t="shared" ref="L165:L196" si="49">RIGHT(REPT("0",2)&amp;IF(ISNUMBER(SEARCH(" - ",E165)),LEFT(E165,SEARCH(" - ",E165)-1),E165),2)</f>
        <v>00</v>
      </c>
      <c r="M165" s="22" t="str">
        <f t="shared" ref="M165:M196" si="50">LEFT(F165&amp;REPT(" ",8),8)</f>
        <v xml:space="preserve">        </v>
      </c>
      <c r="N165" s="22" t="str">
        <f t="shared" ref="N165:N196" si="51">RIGHT(REPT("0",2)&amp;IF(ISNUMBER(SEARCH(" - ",G165)),LEFT(G165,SEARCH(" - ",G165)-1),G165),2)</f>
        <v>00</v>
      </c>
      <c r="O165" s="23" t="str">
        <f t="shared" ref="O165:O196" si="52">IF(A165="","",H165&amp;I165&amp;J165&amp;K165&amp;L165&amp;M165&amp;N165)</f>
        <v/>
      </c>
      <c r="P165" s="24" t="str">
        <f t="shared" ref="P165:P196" si="53">IF(A165="","",IF(LEN(O165)=83,"OK","ERROR ("&amp;LEN(O165)&amp;")"))</f>
        <v/>
      </c>
    </row>
    <row r="166" spans="1:16" ht="15" customHeight="1">
      <c r="A166" s="13"/>
      <c r="B166" s="13"/>
      <c r="C166" s="13"/>
      <c r="D166" s="13"/>
      <c r="E166" s="13"/>
      <c r="F166" s="13"/>
      <c r="G166" s="13"/>
      <c r="H166" s="22" t="str">
        <f t="shared" si="45"/>
        <v>00000000000</v>
      </c>
      <c r="I166" s="22" t="str">
        <f t="shared" si="46"/>
        <v xml:space="preserve">                    </v>
      </c>
      <c r="J166" s="22" t="str">
        <f t="shared" si="47"/>
        <v xml:space="preserve">                    </v>
      </c>
      <c r="K166" s="22" t="str">
        <f t="shared" si="48"/>
        <v xml:space="preserve">                    </v>
      </c>
      <c r="L166" s="22" t="str">
        <f t="shared" si="49"/>
        <v>00</v>
      </c>
      <c r="M166" s="22" t="str">
        <f t="shared" si="50"/>
        <v xml:space="preserve">        </v>
      </c>
      <c r="N166" s="22" t="str">
        <f t="shared" si="51"/>
        <v>00</v>
      </c>
      <c r="O166" s="23" t="str">
        <f t="shared" si="52"/>
        <v/>
      </c>
      <c r="P166" s="24" t="str">
        <f t="shared" si="53"/>
        <v/>
      </c>
    </row>
    <row r="167" spans="1:16" ht="15" customHeight="1">
      <c r="A167" s="13"/>
      <c r="B167" s="13"/>
      <c r="C167" s="13"/>
      <c r="D167" s="13"/>
      <c r="E167" s="13"/>
      <c r="F167" s="13"/>
      <c r="G167" s="13"/>
      <c r="H167" s="22" t="str">
        <f t="shared" si="45"/>
        <v>00000000000</v>
      </c>
      <c r="I167" s="22" t="str">
        <f t="shared" si="46"/>
        <v xml:space="preserve">                    </v>
      </c>
      <c r="J167" s="22" t="str">
        <f t="shared" si="47"/>
        <v xml:space="preserve">                    </v>
      </c>
      <c r="K167" s="22" t="str">
        <f t="shared" si="48"/>
        <v xml:space="preserve">                    </v>
      </c>
      <c r="L167" s="22" t="str">
        <f t="shared" si="49"/>
        <v>00</v>
      </c>
      <c r="M167" s="22" t="str">
        <f t="shared" si="50"/>
        <v xml:space="preserve">        </v>
      </c>
      <c r="N167" s="22" t="str">
        <f t="shared" si="51"/>
        <v>00</v>
      </c>
      <c r="O167" s="23" t="str">
        <f t="shared" si="52"/>
        <v/>
      </c>
      <c r="P167" s="24" t="str">
        <f t="shared" si="53"/>
        <v/>
      </c>
    </row>
    <row r="168" spans="1:16" ht="15" customHeight="1">
      <c r="A168" s="13"/>
      <c r="B168" s="13"/>
      <c r="C168" s="13"/>
      <c r="D168" s="13"/>
      <c r="E168" s="13"/>
      <c r="F168" s="13"/>
      <c r="G168" s="13"/>
      <c r="H168" s="22" t="str">
        <f t="shared" si="45"/>
        <v>00000000000</v>
      </c>
      <c r="I168" s="22" t="str">
        <f t="shared" si="46"/>
        <v xml:space="preserve">                    </v>
      </c>
      <c r="J168" s="22" t="str">
        <f t="shared" si="47"/>
        <v xml:space="preserve">                    </v>
      </c>
      <c r="K168" s="22" t="str">
        <f t="shared" si="48"/>
        <v xml:space="preserve">                    </v>
      </c>
      <c r="L168" s="22" t="str">
        <f t="shared" si="49"/>
        <v>00</v>
      </c>
      <c r="M168" s="22" t="str">
        <f t="shared" si="50"/>
        <v xml:space="preserve">        </v>
      </c>
      <c r="N168" s="22" t="str">
        <f t="shared" si="51"/>
        <v>00</v>
      </c>
      <c r="O168" s="23" t="str">
        <f t="shared" si="52"/>
        <v/>
      </c>
      <c r="P168" s="24" t="str">
        <f t="shared" si="53"/>
        <v/>
      </c>
    </row>
    <row r="169" spans="1:16" ht="15" customHeight="1">
      <c r="A169" s="13"/>
      <c r="B169" s="13"/>
      <c r="C169" s="13"/>
      <c r="D169" s="13"/>
      <c r="E169" s="13"/>
      <c r="F169" s="13"/>
      <c r="G169" s="13"/>
      <c r="H169" s="22" t="str">
        <f t="shared" si="45"/>
        <v>00000000000</v>
      </c>
      <c r="I169" s="22" t="str">
        <f t="shared" si="46"/>
        <v xml:space="preserve">                    </v>
      </c>
      <c r="J169" s="22" t="str">
        <f t="shared" si="47"/>
        <v xml:space="preserve">                    </v>
      </c>
      <c r="K169" s="22" t="str">
        <f t="shared" si="48"/>
        <v xml:space="preserve">                    </v>
      </c>
      <c r="L169" s="22" t="str">
        <f t="shared" si="49"/>
        <v>00</v>
      </c>
      <c r="M169" s="22" t="str">
        <f t="shared" si="50"/>
        <v xml:space="preserve">        </v>
      </c>
      <c r="N169" s="22" t="str">
        <f t="shared" si="51"/>
        <v>00</v>
      </c>
      <c r="O169" s="23" t="str">
        <f t="shared" si="52"/>
        <v/>
      </c>
      <c r="P169" s="24" t="str">
        <f t="shared" si="53"/>
        <v/>
      </c>
    </row>
    <row r="170" spans="1:16" ht="15" customHeight="1">
      <c r="A170" s="13"/>
      <c r="B170" s="13"/>
      <c r="C170" s="13"/>
      <c r="D170" s="13"/>
      <c r="E170" s="13"/>
      <c r="F170" s="13"/>
      <c r="G170" s="13"/>
      <c r="H170" s="22" t="str">
        <f t="shared" si="45"/>
        <v>00000000000</v>
      </c>
      <c r="I170" s="22" t="str">
        <f t="shared" si="46"/>
        <v xml:space="preserve">                    </v>
      </c>
      <c r="J170" s="22" t="str">
        <f t="shared" si="47"/>
        <v xml:space="preserve">                    </v>
      </c>
      <c r="K170" s="22" t="str">
        <f t="shared" si="48"/>
        <v xml:space="preserve">                    </v>
      </c>
      <c r="L170" s="22" t="str">
        <f t="shared" si="49"/>
        <v>00</v>
      </c>
      <c r="M170" s="22" t="str">
        <f t="shared" si="50"/>
        <v xml:space="preserve">        </v>
      </c>
      <c r="N170" s="22" t="str">
        <f t="shared" si="51"/>
        <v>00</v>
      </c>
      <c r="O170" s="23" t="str">
        <f t="shared" si="52"/>
        <v/>
      </c>
      <c r="P170" s="24" t="str">
        <f t="shared" si="53"/>
        <v/>
      </c>
    </row>
    <row r="171" spans="1:16" ht="15" customHeight="1">
      <c r="A171" s="13"/>
      <c r="B171" s="13"/>
      <c r="C171" s="13"/>
      <c r="D171" s="13"/>
      <c r="E171" s="13"/>
      <c r="F171" s="13"/>
      <c r="G171" s="13"/>
      <c r="H171" s="22" t="str">
        <f t="shared" si="45"/>
        <v>00000000000</v>
      </c>
      <c r="I171" s="22" t="str">
        <f t="shared" si="46"/>
        <v xml:space="preserve">                    </v>
      </c>
      <c r="J171" s="22" t="str">
        <f t="shared" si="47"/>
        <v xml:space="preserve">                    </v>
      </c>
      <c r="K171" s="22" t="str">
        <f t="shared" si="48"/>
        <v xml:space="preserve">                    </v>
      </c>
      <c r="L171" s="22" t="str">
        <f t="shared" si="49"/>
        <v>00</v>
      </c>
      <c r="M171" s="22" t="str">
        <f t="shared" si="50"/>
        <v xml:space="preserve">        </v>
      </c>
      <c r="N171" s="22" t="str">
        <f t="shared" si="51"/>
        <v>00</v>
      </c>
      <c r="O171" s="23" t="str">
        <f t="shared" si="52"/>
        <v/>
      </c>
      <c r="P171" s="24" t="str">
        <f t="shared" si="53"/>
        <v/>
      </c>
    </row>
    <row r="172" spans="1:16" ht="15" customHeight="1">
      <c r="A172" s="13"/>
      <c r="B172" s="13"/>
      <c r="C172" s="13"/>
      <c r="D172" s="13"/>
      <c r="E172" s="13"/>
      <c r="F172" s="13"/>
      <c r="G172" s="13"/>
      <c r="H172" s="22" t="str">
        <f t="shared" si="45"/>
        <v>00000000000</v>
      </c>
      <c r="I172" s="22" t="str">
        <f t="shared" si="46"/>
        <v xml:space="preserve">                    </v>
      </c>
      <c r="J172" s="22" t="str">
        <f t="shared" si="47"/>
        <v xml:space="preserve">                    </v>
      </c>
      <c r="K172" s="22" t="str">
        <f t="shared" si="48"/>
        <v xml:space="preserve">                    </v>
      </c>
      <c r="L172" s="22" t="str">
        <f t="shared" si="49"/>
        <v>00</v>
      </c>
      <c r="M172" s="22" t="str">
        <f t="shared" si="50"/>
        <v xml:space="preserve">        </v>
      </c>
      <c r="N172" s="22" t="str">
        <f t="shared" si="51"/>
        <v>00</v>
      </c>
      <c r="O172" s="23" t="str">
        <f t="shared" si="52"/>
        <v/>
      </c>
      <c r="P172" s="24" t="str">
        <f t="shared" si="53"/>
        <v/>
      </c>
    </row>
    <row r="173" spans="1:16" ht="15" customHeight="1">
      <c r="A173" s="13"/>
      <c r="B173" s="13"/>
      <c r="C173" s="13"/>
      <c r="D173" s="13"/>
      <c r="E173" s="13"/>
      <c r="F173" s="13"/>
      <c r="G173" s="13"/>
      <c r="H173" s="22" t="str">
        <f t="shared" si="45"/>
        <v>00000000000</v>
      </c>
      <c r="I173" s="22" t="str">
        <f t="shared" si="46"/>
        <v xml:space="preserve">                    </v>
      </c>
      <c r="J173" s="22" t="str">
        <f t="shared" si="47"/>
        <v xml:space="preserve">                    </v>
      </c>
      <c r="K173" s="22" t="str">
        <f t="shared" si="48"/>
        <v xml:space="preserve">                    </v>
      </c>
      <c r="L173" s="22" t="str">
        <f t="shared" si="49"/>
        <v>00</v>
      </c>
      <c r="M173" s="22" t="str">
        <f t="shared" si="50"/>
        <v xml:space="preserve">        </v>
      </c>
      <c r="N173" s="22" t="str">
        <f t="shared" si="51"/>
        <v>00</v>
      </c>
      <c r="O173" s="23" t="str">
        <f t="shared" si="52"/>
        <v/>
      </c>
      <c r="P173" s="24" t="str">
        <f t="shared" si="53"/>
        <v/>
      </c>
    </row>
    <row r="174" spans="1:16" ht="15" customHeight="1">
      <c r="A174" s="13"/>
      <c r="B174" s="13"/>
      <c r="C174" s="13"/>
      <c r="D174" s="13"/>
      <c r="E174" s="13"/>
      <c r="F174" s="13"/>
      <c r="G174" s="13"/>
      <c r="H174" s="22" t="str">
        <f t="shared" si="45"/>
        <v>00000000000</v>
      </c>
      <c r="I174" s="22" t="str">
        <f t="shared" si="46"/>
        <v xml:space="preserve">                    </v>
      </c>
      <c r="J174" s="22" t="str">
        <f t="shared" si="47"/>
        <v xml:space="preserve">                    </v>
      </c>
      <c r="K174" s="22" t="str">
        <f t="shared" si="48"/>
        <v xml:space="preserve">                    </v>
      </c>
      <c r="L174" s="22" t="str">
        <f t="shared" si="49"/>
        <v>00</v>
      </c>
      <c r="M174" s="22" t="str">
        <f t="shared" si="50"/>
        <v xml:space="preserve">        </v>
      </c>
      <c r="N174" s="22" t="str">
        <f t="shared" si="51"/>
        <v>00</v>
      </c>
      <c r="O174" s="23" t="str">
        <f t="shared" si="52"/>
        <v/>
      </c>
      <c r="P174" s="24" t="str">
        <f t="shared" si="53"/>
        <v/>
      </c>
    </row>
    <row r="175" spans="1:16" ht="15" customHeight="1">
      <c r="A175" s="13"/>
      <c r="B175" s="13"/>
      <c r="C175" s="13"/>
      <c r="D175" s="13"/>
      <c r="E175" s="13"/>
      <c r="F175" s="13"/>
      <c r="G175" s="13"/>
      <c r="H175" s="22" t="str">
        <f t="shared" si="45"/>
        <v>00000000000</v>
      </c>
      <c r="I175" s="22" t="str">
        <f t="shared" si="46"/>
        <v xml:space="preserve">                    </v>
      </c>
      <c r="J175" s="22" t="str">
        <f t="shared" si="47"/>
        <v xml:space="preserve">                    </v>
      </c>
      <c r="K175" s="22" t="str">
        <f t="shared" si="48"/>
        <v xml:space="preserve">                    </v>
      </c>
      <c r="L175" s="22" t="str">
        <f t="shared" si="49"/>
        <v>00</v>
      </c>
      <c r="M175" s="22" t="str">
        <f t="shared" si="50"/>
        <v xml:space="preserve">        </v>
      </c>
      <c r="N175" s="22" t="str">
        <f t="shared" si="51"/>
        <v>00</v>
      </c>
      <c r="O175" s="23" t="str">
        <f t="shared" si="52"/>
        <v/>
      </c>
      <c r="P175" s="24" t="str">
        <f t="shared" si="53"/>
        <v/>
      </c>
    </row>
    <row r="176" spans="1:16" ht="15" customHeight="1">
      <c r="A176" s="13"/>
      <c r="B176" s="13"/>
      <c r="C176" s="13"/>
      <c r="D176" s="13"/>
      <c r="E176" s="13"/>
      <c r="F176" s="13"/>
      <c r="G176" s="13"/>
      <c r="H176" s="22" t="str">
        <f t="shared" si="45"/>
        <v>00000000000</v>
      </c>
      <c r="I176" s="22" t="str">
        <f t="shared" si="46"/>
        <v xml:space="preserve">                    </v>
      </c>
      <c r="J176" s="22" t="str">
        <f t="shared" si="47"/>
        <v xml:space="preserve">                    </v>
      </c>
      <c r="K176" s="22" t="str">
        <f t="shared" si="48"/>
        <v xml:space="preserve">                    </v>
      </c>
      <c r="L176" s="22" t="str">
        <f t="shared" si="49"/>
        <v>00</v>
      </c>
      <c r="M176" s="22" t="str">
        <f t="shared" si="50"/>
        <v xml:space="preserve">        </v>
      </c>
      <c r="N176" s="22" t="str">
        <f t="shared" si="51"/>
        <v>00</v>
      </c>
      <c r="O176" s="23" t="str">
        <f t="shared" si="52"/>
        <v/>
      </c>
      <c r="P176" s="24" t="str">
        <f t="shared" si="53"/>
        <v/>
      </c>
    </row>
    <row r="177" spans="1:16" ht="15" customHeight="1">
      <c r="A177" s="13"/>
      <c r="B177" s="13"/>
      <c r="C177" s="13"/>
      <c r="D177" s="13"/>
      <c r="E177" s="13"/>
      <c r="F177" s="13"/>
      <c r="G177" s="13"/>
      <c r="H177" s="22" t="str">
        <f t="shared" si="45"/>
        <v>00000000000</v>
      </c>
      <c r="I177" s="22" t="str">
        <f t="shared" si="46"/>
        <v xml:space="preserve">                    </v>
      </c>
      <c r="J177" s="22" t="str">
        <f t="shared" si="47"/>
        <v xml:space="preserve">                    </v>
      </c>
      <c r="K177" s="22" t="str">
        <f t="shared" si="48"/>
        <v xml:space="preserve">                    </v>
      </c>
      <c r="L177" s="22" t="str">
        <f t="shared" si="49"/>
        <v>00</v>
      </c>
      <c r="M177" s="22" t="str">
        <f t="shared" si="50"/>
        <v xml:space="preserve">        </v>
      </c>
      <c r="N177" s="22" t="str">
        <f t="shared" si="51"/>
        <v>00</v>
      </c>
      <c r="O177" s="23" t="str">
        <f t="shared" si="52"/>
        <v/>
      </c>
      <c r="P177" s="24" t="str">
        <f t="shared" si="53"/>
        <v/>
      </c>
    </row>
    <row r="178" spans="1:16" ht="15" customHeight="1">
      <c r="A178" s="13"/>
      <c r="B178" s="13"/>
      <c r="C178" s="13"/>
      <c r="D178" s="13"/>
      <c r="E178" s="13"/>
      <c r="F178" s="13"/>
      <c r="G178" s="13"/>
      <c r="H178" s="22" t="str">
        <f t="shared" si="45"/>
        <v>00000000000</v>
      </c>
      <c r="I178" s="22" t="str">
        <f t="shared" si="46"/>
        <v xml:space="preserve">                    </v>
      </c>
      <c r="J178" s="22" t="str">
        <f t="shared" si="47"/>
        <v xml:space="preserve">                    </v>
      </c>
      <c r="K178" s="22" t="str">
        <f t="shared" si="48"/>
        <v xml:space="preserve">                    </v>
      </c>
      <c r="L178" s="22" t="str">
        <f t="shared" si="49"/>
        <v>00</v>
      </c>
      <c r="M178" s="22" t="str">
        <f t="shared" si="50"/>
        <v xml:space="preserve">        </v>
      </c>
      <c r="N178" s="22" t="str">
        <f t="shared" si="51"/>
        <v>00</v>
      </c>
      <c r="O178" s="23" t="str">
        <f t="shared" si="52"/>
        <v/>
      </c>
      <c r="P178" s="24" t="str">
        <f t="shared" si="53"/>
        <v/>
      </c>
    </row>
    <row r="179" spans="1:16" ht="15" customHeight="1">
      <c r="A179" s="13"/>
      <c r="B179" s="13"/>
      <c r="C179" s="13"/>
      <c r="D179" s="13"/>
      <c r="E179" s="13"/>
      <c r="F179" s="13"/>
      <c r="G179" s="13"/>
      <c r="H179" s="22" t="str">
        <f t="shared" si="45"/>
        <v>00000000000</v>
      </c>
      <c r="I179" s="22" t="str">
        <f t="shared" si="46"/>
        <v xml:space="preserve">                    </v>
      </c>
      <c r="J179" s="22" t="str">
        <f t="shared" si="47"/>
        <v xml:space="preserve">                    </v>
      </c>
      <c r="K179" s="22" t="str">
        <f t="shared" si="48"/>
        <v xml:space="preserve">                    </v>
      </c>
      <c r="L179" s="22" t="str">
        <f t="shared" si="49"/>
        <v>00</v>
      </c>
      <c r="M179" s="22" t="str">
        <f t="shared" si="50"/>
        <v xml:space="preserve">        </v>
      </c>
      <c r="N179" s="22" t="str">
        <f t="shared" si="51"/>
        <v>00</v>
      </c>
      <c r="O179" s="23" t="str">
        <f t="shared" si="52"/>
        <v/>
      </c>
      <c r="P179" s="24" t="str">
        <f t="shared" si="53"/>
        <v/>
      </c>
    </row>
    <row r="180" spans="1:16" ht="15" customHeight="1">
      <c r="A180" s="13"/>
      <c r="B180" s="13"/>
      <c r="C180" s="13"/>
      <c r="D180" s="13"/>
      <c r="E180" s="13"/>
      <c r="F180" s="13"/>
      <c r="G180" s="13"/>
      <c r="H180" s="22" t="str">
        <f t="shared" si="45"/>
        <v>00000000000</v>
      </c>
      <c r="I180" s="22" t="str">
        <f t="shared" si="46"/>
        <v xml:space="preserve">                    </v>
      </c>
      <c r="J180" s="22" t="str">
        <f t="shared" si="47"/>
        <v xml:space="preserve">                    </v>
      </c>
      <c r="K180" s="22" t="str">
        <f t="shared" si="48"/>
        <v xml:space="preserve">                    </v>
      </c>
      <c r="L180" s="22" t="str">
        <f t="shared" si="49"/>
        <v>00</v>
      </c>
      <c r="M180" s="22" t="str">
        <f t="shared" si="50"/>
        <v xml:space="preserve">        </v>
      </c>
      <c r="N180" s="22" t="str">
        <f t="shared" si="51"/>
        <v>00</v>
      </c>
      <c r="O180" s="23" t="str">
        <f t="shared" si="52"/>
        <v/>
      </c>
      <c r="P180" s="24" t="str">
        <f t="shared" si="53"/>
        <v/>
      </c>
    </row>
    <row r="181" spans="1:16" ht="15" customHeight="1">
      <c r="A181" s="13"/>
      <c r="B181" s="13"/>
      <c r="C181" s="13"/>
      <c r="D181" s="13"/>
      <c r="E181" s="13"/>
      <c r="F181" s="13"/>
      <c r="G181" s="13"/>
      <c r="H181" s="22" t="str">
        <f t="shared" si="45"/>
        <v>00000000000</v>
      </c>
      <c r="I181" s="22" t="str">
        <f t="shared" si="46"/>
        <v xml:space="preserve">                    </v>
      </c>
      <c r="J181" s="22" t="str">
        <f t="shared" si="47"/>
        <v xml:space="preserve">                    </v>
      </c>
      <c r="K181" s="22" t="str">
        <f t="shared" si="48"/>
        <v xml:space="preserve">                    </v>
      </c>
      <c r="L181" s="22" t="str">
        <f t="shared" si="49"/>
        <v>00</v>
      </c>
      <c r="M181" s="22" t="str">
        <f t="shared" si="50"/>
        <v xml:space="preserve">        </v>
      </c>
      <c r="N181" s="22" t="str">
        <f t="shared" si="51"/>
        <v>00</v>
      </c>
      <c r="O181" s="23" t="str">
        <f t="shared" si="52"/>
        <v/>
      </c>
      <c r="P181" s="24" t="str">
        <f t="shared" si="53"/>
        <v/>
      </c>
    </row>
    <row r="182" spans="1:16" ht="15" customHeight="1">
      <c r="A182" s="13"/>
      <c r="B182" s="13"/>
      <c r="C182" s="13"/>
      <c r="D182" s="13"/>
      <c r="E182" s="13"/>
      <c r="F182" s="13"/>
      <c r="G182" s="13"/>
      <c r="H182" s="22" t="str">
        <f t="shared" si="45"/>
        <v>00000000000</v>
      </c>
      <c r="I182" s="22" t="str">
        <f t="shared" si="46"/>
        <v xml:space="preserve">                    </v>
      </c>
      <c r="J182" s="22" t="str">
        <f t="shared" si="47"/>
        <v xml:space="preserve">                    </v>
      </c>
      <c r="K182" s="22" t="str">
        <f t="shared" si="48"/>
        <v xml:space="preserve">                    </v>
      </c>
      <c r="L182" s="22" t="str">
        <f t="shared" si="49"/>
        <v>00</v>
      </c>
      <c r="M182" s="22" t="str">
        <f t="shared" si="50"/>
        <v xml:space="preserve">        </v>
      </c>
      <c r="N182" s="22" t="str">
        <f t="shared" si="51"/>
        <v>00</v>
      </c>
      <c r="O182" s="23" t="str">
        <f t="shared" si="52"/>
        <v/>
      </c>
      <c r="P182" s="24" t="str">
        <f t="shared" si="53"/>
        <v/>
      </c>
    </row>
    <row r="183" spans="1:16" ht="15" customHeight="1">
      <c r="A183" s="13"/>
      <c r="B183" s="13"/>
      <c r="C183" s="13"/>
      <c r="D183" s="13"/>
      <c r="E183" s="13"/>
      <c r="F183" s="13"/>
      <c r="G183" s="13"/>
      <c r="H183" s="22" t="str">
        <f t="shared" si="45"/>
        <v>00000000000</v>
      </c>
      <c r="I183" s="22" t="str">
        <f t="shared" si="46"/>
        <v xml:space="preserve">                    </v>
      </c>
      <c r="J183" s="22" t="str">
        <f t="shared" si="47"/>
        <v xml:space="preserve">                    </v>
      </c>
      <c r="K183" s="22" t="str">
        <f t="shared" si="48"/>
        <v xml:space="preserve">                    </v>
      </c>
      <c r="L183" s="22" t="str">
        <f t="shared" si="49"/>
        <v>00</v>
      </c>
      <c r="M183" s="22" t="str">
        <f t="shared" si="50"/>
        <v xml:space="preserve">        </v>
      </c>
      <c r="N183" s="22" t="str">
        <f t="shared" si="51"/>
        <v>00</v>
      </c>
      <c r="O183" s="23" t="str">
        <f t="shared" si="52"/>
        <v/>
      </c>
      <c r="P183" s="24" t="str">
        <f t="shared" si="53"/>
        <v/>
      </c>
    </row>
    <row r="184" spans="1:16" ht="15" customHeight="1">
      <c r="A184" s="13"/>
      <c r="B184" s="13"/>
      <c r="C184" s="13"/>
      <c r="D184" s="13"/>
      <c r="E184" s="13"/>
      <c r="F184" s="13"/>
      <c r="G184" s="13"/>
      <c r="H184" s="22" t="str">
        <f t="shared" si="45"/>
        <v>00000000000</v>
      </c>
      <c r="I184" s="22" t="str">
        <f t="shared" si="46"/>
        <v xml:space="preserve">                    </v>
      </c>
      <c r="J184" s="22" t="str">
        <f t="shared" si="47"/>
        <v xml:space="preserve">                    </v>
      </c>
      <c r="K184" s="22" t="str">
        <f t="shared" si="48"/>
        <v xml:space="preserve">                    </v>
      </c>
      <c r="L184" s="22" t="str">
        <f t="shared" si="49"/>
        <v>00</v>
      </c>
      <c r="M184" s="22" t="str">
        <f t="shared" si="50"/>
        <v xml:space="preserve">        </v>
      </c>
      <c r="N184" s="22" t="str">
        <f t="shared" si="51"/>
        <v>00</v>
      </c>
      <c r="O184" s="23" t="str">
        <f t="shared" si="52"/>
        <v/>
      </c>
      <c r="P184" s="24" t="str">
        <f t="shared" si="53"/>
        <v/>
      </c>
    </row>
    <row r="185" spans="1:16" ht="15" customHeight="1">
      <c r="A185" s="13"/>
      <c r="B185" s="13"/>
      <c r="C185" s="13"/>
      <c r="D185" s="13"/>
      <c r="E185" s="13"/>
      <c r="F185" s="13"/>
      <c r="G185" s="13"/>
      <c r="H185" s="22" t="str">
        <f t="shared" si="45"/>
        <v>00000000000</v>
      </c>
      <c r="I185" s="22" t="str">
        <f t="shared" si="46"/>
        <v xml:space="preserve">                    </v>
      </c>
      <c r="J185" s="22" t="str">
        <f t="shared" si="47"/>
        <v xml:space="preserve">                    </v>
      </c>
      <c r="K185" s="22" t="str">
        <f t="shared" si="48"/>
        <v xml:space="preserve">                    </v>
      </c>
      <c r="L185" s="22" t="str">
        <f t="shared" si="49"/>
        <v>00</v>
      </c>
      <c r="M185" s="22" t="str">
        <f t="shared" si="50"/>
        <v xml:space="preserve">        </v>
      </c>
      <c r="N185" s="22" t="str">
        <f t="shared" si="51"/>
        <v>00</v>
      </c>
      <c r="O185" s="23" t="str">
        <f t="shared" si="52"/>
        <v/>
      </c>
      <c r="P185" s="24" t="str">
        <f t="shared" si="53"/>
        <v/>
      </c>
    </row>
    <row r="186" spans="1:16" ht="15" customHeight="1">
      <c r="A186" s="13"/>
      <c r="B186" s="13"/>
      <c r="C186" s="13"/>
      <c r="D186" s="13"/>
      <c r="E186" s="13"/>
      <c r="F186" s="13"/>
      <c r="G186" s="13"/>
      <c r="H186" s="22" t="str">
        <f t="shared" si="45"/>
        <v>00000000000</v>
      </c>
      <c r="I186" s="22" t="str">
        <f t="shared" si="46"/>
        <v xml:space="preserve">                    </v>
      </c>
      <c r="J186" s="22" t="str">
        <f t="shared" si="47"/>
        <v xml:space="preserve">                    </v>
      </c>
      <c r="K186" s="22" t="str">
        <f t="shared" si="48"/>
        <v xml:space="preserve">                    </v>
      </c>
      <c r="L186" s="22" t="str">
        <f t="shared" si="49"/>
        <v>00</v>
      </c>
      <c r="M186" s="22" t="str">
        <f t="shared" si="50"/>
        <v xml:space="preserve">        </v>
      </c>
      <c r="N186" s="22" t="str">
        <f t="shared" si="51"/>
        <v>00</v>
      </c>
      <c r="O186" s="23" t="str">
        <f t="shared" si="52"/>
        <v/>
      </c>
      <c r="P186" s="24" t="str">
        <f t="shared" si="53"/>
        <v/>
      </c>
    </row>
    <row r="187" spans="1:16" ht="15" customHeight="1">
      <c r="A187" s="13"/>
      <c r="B187" s="13"/>
      <c r="C187" s="13"/>
      <c r="D187" s="13"/>
      <c r="E187" s="13"/>
      <c r="F187" s="13"/>
      <c r="G187" s="13"/>
      <c r="H187" s="22" t="str">
        <f t="shared" si="45"/>
        <v>00000000000</v>
      </c>
      <c r="I187" s="22" t="str">
        <f t="shared" si="46"/>
        <v xml:space="preserve">                    </v>
      </c>
      <c r="J187" s="22" t="str">
        <f t="shared" si="47"/>
        <v xml:space="preserve">                    </v>
      </c>
      <c r="K187" s="22" t="str">
        <f t="shared" si="48"/>
        <v xml:space="preserve">                    </v>
      </c>
      <c r="L187" s="22" t="str">
        <f t="shared" si="49"/>
        <v>00</v>
      </c>
      <c r="M187" s="22" t="str">
        <f t="shared" si="50"/>
        <v xml:space="preserve">        </v>
      </c>
      <c r="N187" s="22" t="str">
        <f t="shared" si="51"/>
        <v>00</v>
      </c>
      <c r="O187" s="23" t="str">
        <f t="shared" si="52"/>
        <v/>
      </c>
      <c r="P187" s="24" t="str">
        <f t="shared" si="53"/>
        <v/>
      </c>
    </row>
    <row r="188" spans="1:16" ht="15" customHeight="1">
      <c r="A188" s="13"/>
      <c r="B188" s="13"/>
      <c r="C188" s="13"/>
      <c r="D188" s="13"/>
      <c r="E188" s="13"/>
      <c r="F188" s="13"/>
      <c r="G188" s="13"/>
      <c r="H188" s="22" t="str">
        <f t="shared" si="45"/>
        <v>00000000000</v>
      </c>
      <c r="I188" s="22" t="str">
        <f t="shared" si="46"/>
        <v xml:space="preserve">                    </v>
      </c>
      <c r="J188" s="22" t="str">
        <f t="shared" si="47"/>
        <v xml:space="preserve">                    </v>
      </c>
      <c r="K188" s="22" t="str">
        <f t="shared" si="48"/>
        <v xml:space="preserve">                    </v>
      </c>
      <c r="L188" s="22" t="str">
        <f t="shared" si="49"/>
        <v>00</v>
      </c>
      <c r="M188" s="22" t="str">
        <f t="shared" si="50"/>
        <v xml:space="preserve">        </v>
      </c>
      <c r="N188" s="22" t="str">
        <f t="shared" si="51"/>
        <v>00</v>
      </c>
      <c r="O188" s="23" t="str">
        <f t="shared" si="52"/>
        <v/>
      </c>
      <c r="P188" s="24" t="str">
        <f t="shared" si="53"/>
        <v/>
      </c>
    </row>
    <row r="189" spans="1:16" ht="15" customHeight="1">
      <c r="A189" s="13"/>
      <c r="B189" s="13"/>
      <c r="C189" s="13"/>
      <c r="D189" s="13"/>
      <c r="E189" s="13"/>
      <c r="F189" s="13"/>
      <c r="G189" s="13"/>
      <c r="H189" s="22" t="str">
        <f t="shared" si="45"/>
        <v>00000000000</v>
      </c>
      <c r="I189" s="22" t="str">
        <f t="shared" si="46"/>
        <v xml:space="preserve">                    </v>
      </c>
      <c r="J189" s="22" t="str">
        <f t="shared" si="47"/>
        <v xml:space="preserve">                    </v>
      </c>
      <c r="K189" s="22" t="str">
        <f t="shared" si="48"/>
        <v xml:space="preserve">                    </v>
      </c>
      <c r="L189" s="22" t="str">
        <f t="shared" si="49"/>
        <v>00</v>
      </c>
      <c r="M189" s="22" t="str">
        <f t="shared" si="50"/>
        <v xml:space="preserve">        </v>
      </c>
      <c r="N189" s="22" t="str">
        <f t="shared" si="51"/>
        <v>00</v>
      </c>
      <c r="O189" s="23" t="str">
        <f t="shared" si="52"/>
        <v/>
      </c>
      <c r="P189" s="24" t="str">
        <f t="shared" si="53"/>
        <v/>
      </c>
    </row>
    <row r="190" spans="1:16" ht="15" customHeight="1">
      <c r="A190" s="13"/>
      <c r="B190" s="13"/>
      <c r="C190" s="13"/>
      <c r="D190" s="13"/>
      <c r="E190" s="13"/>
      <c r="F190" s="13"/>
      <c r="G190" s="13"/>
      <c r="H190" s="22" t="str">
        <f t="shared" si="45"/>
        <v>00000000000</v>
      </c>
      <c r="I190" s="22" t="str">
        <f t="shared" si="46"/>
        <v xml:space="preserve">                    </v>
      </c>
      <c r="J190" s="22" t="str">
        <f t="shared" si="47"/>
        <v xml:space="preserve">                    </v>
      </c>
      <c r="K190" s="22" t="str">
        <f t="shared" si="48"/>
        <v xml:space="preserve">                    </v>
      </c>
      <c r="L190" s="22" t="str">
        <f t="shared" si="49"/>
        <v>00</v>
      </c>
      <c r="M190" s="22" t="str">
        <f t="shared" si="50"/>
        <v xml:space="preserve">        </v>
      </c>
      <c r="N190" s="22" t="str">
        <f t="shared" si="51"/>
        <v>00</v>
      </c>
      <c r="O190" s="23" t="str">
        <f t="shared" si="52"/>
        <v/>
      </c>
      <c r="P190" s="24" t="str">
        <f t="shared" si="53"/>
        <v/>
      </c>
    </row>
    <row r="191" spans="1:16" ht="15" customHeight="1">
      <c r="A191" s="13"/>
      <c r="B191" s="13"/>
      <c r="C191" s="13"/>
      <c r="D191" s="13"/>
      <c r="E191" s="13"/>
      <c r="F191" s="13"/>
      <c r="G191" s="13"/>
      <c r="H191" s="22" t="str">
        <f t="shared" si="45"/>
        <v>00000000000</v>
      </c>
      <c r="I191" s="22" t="str">
        <f t="shared" si="46"/>
        <v xml:space="preserve">                    </v>
      </c>
      <c r="J191" s="22" t="str">
        <f t="shared" si="47"/>
        <v xml:space="preserve">                    </v>
      </c>
      <c r="K191" s="22" t="str">
        <f t="shared" si="48"/>
        <v xml:space="preserve">                    </v>
      </c>
      <c r="L191" s="22" t="str">
        <f t="shared" si="49"/>
        <v>00</v>
      </c>
      <c r="M191" s="22" t="str">
        <f t="shared" si="50"/>
        <v xml:space="preserve">        </v>
      </c>
      <c r="N191" s="22" t="str">
        <f t="shared" si="51"/>
        <v>00</v>
      </c>
      <c r="O191" s="23" t="str">
        <f t="shared" si="52"/>
        <v/>
      </c>
      <c r="P191" s="24" t="str">
        <f t="shared" si="53"/>
        <v/>
      </c>
    </row>
    <row r="192" spans="1:16" ht="15" customHeight="1">
      <c r="A192" s="13"/>
      <c r="B192" s="13"/>
      <c r="C192" s="13"/>
      <c r="D192" s="13"/>
      <c r="E192" s="13"/>
      <c r="F192" s="13"/>
      <c r="G192" s="13"/>
      <c r="H192" s="22" t="str">
        <f t="shared" si="45"/>
        <v>00000000000</v>
      </c>
      <c r="I192" s="22" t="str">
        <f t="shared" si="46"/>
        <v xml:space="preserve">                    </v>
      </c>
      <c r="J192" s="22" t="str">
        <f t="shared" si="47"/>
        <v xml:space="preserve">                    </v>
      </c>
      <c r="K192" s="22" t="str">
        <f t="shared" si="48"/>
        <v xml:space="preserve">                    </v>
      </c>
      <c r="L192" s="22" t="str">
        <f t="shared" si="49"/>
        <v>00</v>
      </c>
      <c r="M192" s="22" t="str">
        <f t="shared" si="50"/>
        <v xml:space="preserve">        </v>
      </c>
      <c r="N192" s="22" t="str">
        <f t="shared" si="51"/>
        <v>00</v>
      </c>
      <c r="O192" s="23" t="str">
        <f t="shared" si="52"/>
        <v/>
      </c>
      <c r="P192" s="24" t="str">
        <f t="shared" si="53"/>
        <v/>
      </c>
    </row>
    <row r="193" spans="1:16" ht="15" customHeight="1">
      <c r="A193" s="13"/>
      <c r="B193" s="13"/>
      <c r="C193" s="13"/>
      <c r="D193" s="13"/>
      <c r="E193" s="13"/>
      <c r="F193" s="13"/>
      <c r="G193" s="13"/>
      <c r="H193" s="22" t="str">
        <f t="shared" si="45"/>
        <v>00000000000</v>
      </c>
      <c r="I193" s="22" t="str">
        <f t="shared" si="46"/>
        <v xml:space="preserve">                    </v>
      </c>
      <c r="J193" s="22" t="str">
        <f t="shared" si="47"/>
        <v xml:space="preserve">                    </v>
      </c>
      <c r="K193" s="22" t="str">
        <f t="shared" si="48"/>
        <v xml:space="preserve">                    </v>
      </c>
      <c r="L193" s="22" t="str">
        <f t="shared" si="49"/>
        <v>00</v>
      </c>
      <c r="M193" s="22" t="str">
        <f t="shared" si="50"/>
        <v xml:space="preserve">        </v>
      </c>
      <c r="N193" s="22" t="str">
        <f t="shared" si="51"/>
        <v>00</v>
      </c>
      <c r="O193" s="23" t="str">
        <f t="shared" si="52"/>
        <v/>
      </c>
      <c r="P193" s="24" t="str">
        <f t="shared" si="53"/>
        <v/>
      </c>
    </row>
    <row r="194" spans="1:16" ht="15" customHeight="1">
      <c r="A194" s="13"/>
      <c r="B194" s="13"/>
      <c r="C194" s="13"/>
      <c r="D194" s="13"/>
      <c r="E194" s="13"/>
      <c r="F194" s="13"/>
      <c r="G194" s="13"/>
      <c r="H194" s="22" t="str">
        <f t="shared" si="45"/>
        <v>00000000000</v>
      </c>
      <c r="I194" s="22" t="str">
        <f t="shared" si="46"/>
        <v xml:space="preserve">                    </v>
      </c>
      <c r="J194" s="22" t="str">
        <f t="shared" si="47"/>
        <v xml:space="preserve">                    </v>
      </c>
      <c r="K194" s="22" t="str">
        <f t="shared" si="48"/>
        <v xml:space="preserve">                    </v>
      </c>
      <c r="L194" s="22" t="str">
        <f t="shared" si="49"/>
        <v>00</v>
      </c>
      <c r="M194" s="22" t="str">
        <f t="shared" si="50"/>
        <v xml:space="preserve">        </v>
      </c>
      <c r="N194" s="22" t="str">
        <f t="shared" si="51"/>
        <v>00</v>
      </c>
      <c r="O194" s="23" t="str">
        <f t="shared" si="52"/>
        <v/>
      </c>
      <c r="P194" s="24" t="str">
        <f t="shared" si="53"/>
        <v/>
      </c>
    </row>
    <row r="195" spans="1:16" ht="15" customHeight="1">
      <c r="A195" s="13"/>
      <c r="B195" s="13"/>
      <c r="C195" s="13"/>
      <c r="D195" s="13"/>
      <c r="E195" s="13"/>
      <c r="F195" s="13"/>
      <c r="G195" s="13"/>
      <c r="H195" s="22" t="str">
        <f t="shared" si="45"/>
        <v>00000000000</v>
      </c>
      <c r="I195" s="22" t="str">
        <f t="shared" si="46"/>
        <v xml:space="preserve">                    </v>
      </c>
      <c r="J195" s="22" t="str">
        <f t="shared" si="47"/>
        <v xml:space="preserve">                    </v>
      </c>
      <c r="K195" s="22" t="str">
        <f t="shared" si="48"/>
        <v xml:space="preserve">                    </v>
      </c>
      <c r="L195" s="22" t="str">
        <f t="shared" si="49"/>
        <v>00</v>
      </c>
      <c r="M195" s="22" t="str">
        <f t="shared" si="50"/>
        <v xml:space="preserve">        </v>
      </c>
      <c r="N195" s="22" t="str">
        <f t="shared" si="51"/>
        <v>00</v>
      </c>
      <c r="O195" s="23" t="str">
        <f t="shared" si="52"/>
        <v/>
      </c>
      <c r="P195" s="24" t="str">
        <f t="shared" si="53"/>
        <v/>
      </c>
    </row>
    <row r="196" spans="1:16" ht="15" customHeight="1">
      <c r="A196" s="13"/>
      <c r="B196" s="13"/>
      <c r="C196" s="13"/>
      <c r="D196" s="13"/>
      <c r="E196" s="13"/>
      <c r="F196" s="13"/>
      <c r="G196" s="13"/>
      <c r="H196" s="22" t="str">
        <f t="shared" si="45"/>
        <v>00000000000</v>
      </c>
      <c r="I196" s="22" t="str">
        <f t="shared" si="46"/>
        <v xml:space="preserve">                    </v>
      </c>
      <c r="J196" s="22" t="str">
        <f t="shared" si="47"/>
        <v xml:space="preserve">                    </v>
      </c>
      <c r="K196" s="22" t="str">
        <f t="shared" si="48"/>
        <v xml:space="preserve">                    </v>
      </c>
      <c r="L196" s="22" t="str">
        <f t="shared" si="49"/>
        <v>00</v>
      </c>
      <c r="M196" s="22" t="str">
        <f t="shared" si="50"/>
        <v xml:space="preserve">        </v>
      </c>
      <c r="N196" s="22" t="str">
        <f t="shared" si="51"/>
        <v>00</v>
      </c>
      <c r="O196" s="23" t="str">
        <f t="shared" si="52"/>
        <v/>
      </c>
      <c r="P196" s="24" t="str">
        <f t="shared" si="53"/>
        <v/>
      </c>
    </row>
    <row r="197" spans="1:16" ht="15" customHeight="1">
      <c r="A197" s="13"/>
      <c r="B197" s="13"/>
      <c r="C197" s="13"/>
      <c r="D197" s="13"/>
      <c r="E197" s="13"/>
      <c r="F197" s="13"/>
      <c r="G197" s="13"/>
      <c r="H197" s="22" t="str">
        <f t="shared" ref="H197:H204" si="54">RIGHT(REPT("0",11)&amp;A197,11)</f>
        <v>00000000000</v>
      </c>
      <c r="I197" s="22" t="str">
        <f t="shared" ref="I197:I204" si="55">LEFT(B197&amp;REPT(" ",20),20)</f>
        <v xml:space="preserve">                    </v>
      </c>
      <c r="J197" s="22" t="str">
        <f t="shared" ref="J197:J204" si="56">LEFT(C197&amp;REPT(" ",20),20)</f>
        <v xml:space="preserve">                    </v>
      </c>
      <c r="K197" s="22" t="str">
        <f t="shared" ref="K197:K204" si="57">LEFT(D197&amp;REPT(" ",20),20)</f>
        <v xml:space="preserve">                    </v>
      </c>
      <c r="L197" s="22" t="str">
        <f t="shared" ref="L197:L204" si="58">RIGHT(REPT("0",2)&amp;IF(ISNUMBER(SEARCH(" - ",E197)),LEFT(E197,SEARCH(" - ",E197)-1),E197),2)</f>
        <v>00</v>
      </c>
      <c r="M197" s="22" t="str">
        <f t="shared" ref="M197:M204" si="59">LEFT(F197&amp;REPT(" ",8),8)</f>
        <v xml:space="preserve">        </v>
      </c>
      <c r="N197" s="22" t="str">
        <f t="shared" ref="N197:N204" si="60">RIGHT(REPT("0",2)&amp;IF(ISNUMBER(SEARCH(" - ",G197)),LEFT(G197,SEARCH(" - ",G197)-1),G197),2)</f>
        <v>00</v>
      </c>
      <c r="O197" s="23" t="str">
        <f t="shared" ref="O197:O204" si="61">IF(A197="","",H197&amp;I197&amp;J197&amp;K197&amp;L197&amp;M197&amp;N197)</f>
        <v/>
      </c>
      <c r="P197" s="24" t="str">
        <f t="shared" ref="P197:P204" si="62">IF(A197="","",IF(LEN(O197)=83,"OK","ERROR ("&amp;LEN(O197)&amp;")"))</f>
        <v/>
      </c>
    </row>
    <row r="198" spans="1:16" ht="15" customHeight="1">
      <c r="A198" s="13"/>
      <c r="B198" s="13"/>
      <c r="C198" s="13"/>
      <c r="D198" s="13"/>
      <c r="E198" s="13"/>
      <c r="F198" s="13"/>
      <c r="G198" s="13"/>
      <c r="H198" s="22" t="str">
        <f t="shared" si="54"/>
        <v>00000000000</v>
      </c>
      <c r="I198" s="22" t="str">
        <f t="shared" si="55"/>
        <v xml:space="preserve">                    </v>
      </c>
      <c r="J198" s="22" t="str">
        <f t="shared" si="56"/>
        <v xml:space="preserve">                    </v>
      </c>
      <c r="K198" s="22" t="str">
        <f t="shared" si="57"/>
        <v xml:space="preserve">                    </v>
      </c>
      <c r="L198" s="22" t="str">
        <f t="shared" si="58"/>
        <v>00</v>
      </c>
      <c r="M198" s="22" t="str">
        <f t="shared" si="59"/>
        <v xml:space="preserve">        </v>
      </c>
      <c r="N198" s="22" t="str">
        <f t="shared" si="60"/>
        <v>00</v>
      </c>
      <c r="O198" s="23" t="str">
        <f t="shared" si="61"/>
        <v/>
      </c>
      <c r="P198" s="24" t="str">
        <f t="shared" si="62"/>
        <v/>
      </c>
    </row>
    <row r="199" spans="1:16" ht="15" customHeight="1">
      <c r="A199" s="13"/>
      <c r="B199" s="13"/>
      <c r="C199" s="13"/>
      <c r="D199" s="13"/>
      <c r="E199" s="13"/>
      <c r="F199" s="13"/>
      <c r="G199" s="13"/>
      <c r="H199" s="22" t="str">
        <f t="shared" si="54"/>
        <v>00000000000</v>
      </c>
      <c r="I199" s="22" t="str">
        <f t="shared" si="55"/>
        <v xml:space="preserve">                    </v>
      </c>
      <c r="J199" s="22" t="str">
        <f t="shared" si="56"/>
        <v xml:space="preserve">                    </v>
      </c>
      <c r="K199" s="22" t="str">
        <f t="shared" si="57"/>
        <v xml:space="preserve">                    </v>
      </c>
      <c r="L199" s="22" t="str">
        <f t="shared" si="58"/>
        <v>00</v>
      </c>
      <c r="M199" s="22" t="str">
        <f t="shared" si="59"/>
        <v xml:space="preserve">        </v>
      </c>
      <c r="N199" s="22" t="str">
        <f t="shared" si="60"/>
        <v>00</v>
      </c>
      <c r="O199" s="23" t="str">
        <f t="shared" si="61"/>
        <v/>
      </c>
      <c r="P199" s="24" t="str">
        <f t="shared" si="62"/>
        <v/>
      </c>
    </row>
    <row r="200" spans="1:16" ht="15" customHeight="1">
      <c r="A200" s="13"/>
      <c r="B200" s="13"/>
      <c r="C200" s="13"/>
      <c r="D200" s="13"/>
      <c r="E200" s="13"/>
      <c r="F200" s="13"/>
      <c r="G200" s="13"/>
      <c r="H200" s="22" t="str">
        <f t="shared" si="54"/>
        <v>00000000000</v>
      </c>
      <c r="I200" s="22" t="str">
        <f t="shared" si="55"/>
        <v xml:space="preserve">                    </v>
      </c>
      <c r="J200" s="22" t="str">
        <f t="shared" si="56"/>
        <v xml:space="preserve">                    </v>
      </c>
      <c r="K200" s="22" t="str">
        <f t="shared" si="57"/>
        <v xml:space="preserve">                    </v>
      </c>
      <c r="L200" s="22" t="str">
        <f t="shared" si="58"/>
        <v>00</v>
      </c>
      <c r="M200" s="22" t="str">
        <f t="shared" si="59"/>
        <v xml:space="preserve">        </v>
      </c>
      <c r="N200" s="22" t="str">
        <f t="shared" si="60"/>
        <v>00</v>
      </c>
      <c r="O200" s="23" t="str">
        <f t="shared" si="61"/>
        <v/>
      </c>
      <c r="P200" s="24" t="str">
        <f t="shared" si="62"/>
        <v/>
      </c>
    </row>
    <row r="201" spans="1:16" ht="15" customHeight="1">
      <c r="A201" s="13"/>
      <c r="B201" s="13"/>
      <c r="C201" s="13"/>
      <c r="D201" s="13"/>
      <c r="E201" s="13"/>
      <c r="F201" s="13"/>
      <c r="G201" s="13"/>
      <c r="H201" s="22" t="str">
        <f t="shared" si="54"/>
        <v>00000000000</v>
      </c>
      <c r="I201" s="22" t="str">
        <f t="shared" si="55"/>
        <v xml:space="preserve">                    </v>
      </c>
      <c r="J201" s="22" t="str">
        <f t="shared" si="56"/>
        <v xml:space="preserve">                    </v>
      </c>
      <c r="K201" s="22" t="str">
        <f t="shared" si="57"/>
        <v xml:space="preserve">                    </v>
      </c>
      <c r="L201" s="22" t="str">
        <f t="shared" si="58"/>
        <v>00</v>
      </c>
      <c r="M201" s="22" t="str">
        <f t="shared" si="59"/>
        <v xml:space="preserve">        </v>
      </c>
      <c r="N201" s="22" t="str">
        <f t="shared" si="60"/>
        <v>00</v>
      </c>
      <c r="O201" s="23" t="str">
        <f t="shared" si="61"/>
        <v/>
      </c>
      <c r="P201" s="24" t="str">
        <f t="shared" si="62"/>
        <v/>
      </c>
    </row>
    <row r="202" spans="1:16" ht="15" customHeight="1">
      <c r="A202" s="13"/>
      <c r="B202" s="13"/>
      <c r="C202" s="13"/>
      <c r="D202" s="13"/>
      <c r="E202" s="13"/>
      <c r="F202" s="13"/>
      <c r="G202" s="13"/>
      <c r="H202" s="22" t="str">
        <f t="shared" si="54"/>
        <v>00000000000</v>
      </c>
      <c r="I202" s="22" t="str">
        <f t="shared" si="55"/>
        <v xml:space="preserve">                    </v>
      </c>
      <c r="J202" s="22" t="str">
        <f t="shared" si="56"/>
        <v xml:space="preserve">                    </v>
      </c>
      <c r="K202" s="22" t="str">
        <f t="shared" si="57"/>
        <v xml:space="preserve">                    </v>
      </c>
      <c r="L202" s="22" t="str">
        <f t="shared" si="58"/>
        <v>00</v>
      </c>
      <c r="M202" s="22" t="str">
        <f t="shared" si="59"/>
        <v xml:space="preserve">        </v>
      </c>
      <c r="N202" s="22" t="str">
        <f t="shared" si="60"/>
        <v>00</v>
      </c>
      <c r="O202" s="23" t="str">
        <f t="shared" si="61"/>
        <v/>
      </c>
      <c r="P202" s="24" t="str">
        <f t="shared" si="62"/>
        <v/>
      </c>
    </row>
    <row r="203" spans="1:16" ht="15" customHeight="1">
      <c r="A203" s="13"/>
      <c r="B203" s="13"/>
      <c r="C203" s="13"/>
      <c r="D203" s="13"/>
      <c r="E203" s="13"/>
      <c r="F203" s="13"/>
      <c r="G203" s="13"/>
      <c r="H203" s="22" t="str">
        <f t="shared" si="54"/>
        <v>00000000000</v>
      </c>
      <c r="I203" s="22" t="str">
        <f t="shared" si="55"/>
        <v xml:space="preserve">                    </v>
      </c>
      <c r="J203" s="22" t="str">
        <f t="shared" si="56"/>
        <v xml:space="preserve">                    </v>
      </c>
      <c r="K203" s="22" t="str">
        <f t="shared" si="57"/>
        <v xml:space="preserve">                    </v>
      </c>
      <c r="L203" s="22" t="str">
        <f t="shared" si="58"/>
        <v>00</v>
      </c>
      <c r="M203" s="22" t="str">
        <f t="shared" si="59"/>
        <v xml:space="preserve">        </v>
      </c>
      <c r="N203" s="22" t="str">
        <f t="shared" si="60"/>
        <v>00</v>
      </c>
      <c r="O203" s="23" t="str">
        <f t="shared" si="61"/>
        <v/>
      </c>
      <c r="P203" s="24" t="str">
        <f t="shared" si="62"/>
        <v/>
      </c>
    </row>
    <row r="204" spans="1:16" ht="15" customHeight="1">
      <c r="A204" s="13"/>
      <c r="B204" s="13"/>
      <c r="C204" s="13"/>
      <c r="D204" s="13"/>
      <c r="E204" s="13"/>
      <c r="F204" s="13"/>
      <c r="G204" s="13"/>
      <c r="H204" s="22" t="str">
        <f t="shared" si="54"/>
        <v>00000000000</v>
      </c>
      <c r="I204" s="22" t="str">
        <f t="shared" si="55"/>
        <v xml:space="preserve">                    </v>
      </c>
      <c r="J204" s="22" t="str">
        <f t="shared" si="56"/>
        <v xml:space="preserve">                    </v>
      </c>
      <c r="K204" s="22" t="str">
        <f t="shared" si="57"/>
        <v xml:space="preserve">                    </v>
      </c>
      <c r="L204" s="22" t="str">
        <f t="shared" si="58"/>
        <v>00</v>
      </c>
      <c r="M204" s="22" t="str">
        <f t="shared" si="59"/>
        <v xml:space="preserve">        </v>
      </c>
      <c r="N204" s="22" t="str">
        <f t="shared" si="60"/>
        <v>00</v>
      </c>
      <c r="O204" s="23" t="str">
        <f t="shared" si="61"/>
        <v/>
      </c>
      <c r="P204" s="24" t="str">
        <f t="shared" si="62"/>
        <v/>
      </c>
    </row>
  </sheetData>
  <sheetProtection sheet="1"/>
  <mergeCells count="4">
    <mergeCell ref="A1:J1"/>
    <mergeCell ref="A2:J2"/>
    <mergeCell ref="A3:G3"/>
    <mergeCell ref="H3:N3"/>
  </mergeCells>
  <conditionalFormatting sqref="P5:P204">
    <cfRule type="expression" dxfId="1" priority="2">
      <formula>LEFT(P5,5)="ERROR"</formula>
    </cfRule>
  </conditionalFormatting>
  <dataValidations count="2">
    <dataValidation type="list" allowBlank="1" sqref="E5:E204">
      <formula1>'Tablas de Códigos'!$G$111:$G$135</formula1>
      <formula2>0</formula2>
    </dataValidation>
    <dataValidation type="list" allowBlank="1" sqref="G5:G204">
      <formula1>'Tablas de Códigos'!$G$97:$G$106</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sheetPr>
    <tabColor rgb="FFFFFF00"/>
  </sheetPr>
  <dimension ref="A1:BF204"/>
  <sheetViews>
    <sheetView showGridLines="0" workbookViewId="0">
      <pane xSplit="1" ySplit="4" topLeftCell="B5" activePane="bottomRight" state="frozen"/>
      <selection sqref="A1:B1"/>
      <selection pane="topRight" sqref="A1:B1"/>
      <selection pane="bottomLeft" sqref="A1:B1"/>
      <selection pane="bottomRight" activeCell="J28" sqref="J28"/>
    </sheetView>
  </sheetViews>
  <sheetFormatPr baseColWidth="10" defaultColWidth="8.7109375" defaultRowHeight="15"/>
  <cols>
    <col min="1" max="1" width="30" style="1" customWidth="1"/>
    <col min="2" max="2" width="13" style="1" customWidth="1"/>
    <col min="3" max="3" width="16" style="1" customWidth="1"/>
    <col min="4" max="4" width="13" style="1" customWidth="1"/>
    <col min="5" max="6" width="30" style="1" customWidth="1"/>
    <col min="7" max="7" width="12" style="1" customWidth="1"/>
    <col min="8" max="9" width="13" style="1" customWidth="1"/>
    <col min="10" max="10" width="34" style="1" customWidth="1"/>
    <col min="11" max="11" width="13" style="1" customWidth="1"/>
    <col min="12" max="12" width="12" style="1" customWidth="1"/>
    <col min="13" max="13" width="15" style="1" customWidth="1"/>
    <col min="14" max="14" width="34" style="1" customWidth="1"/>
    <col min="15" max="16" width="14" style="1" customWidth="1"/>
    <col min="17" max="17" width="16" style="1" customWidth="1"/>
    <col min="18" max="35" width="11" style="1" hidden="1" customWidth="1"/>
    <col min="36" max="36" width="95" style="1" hidden="1" customWidth="1"/>
    <col min="37" max="58" width="12" style="1" hidden="1" customWidth="1"/>
  </cols>
  <sheetData>
    <row r="1" spans="1:58" ht="15" customHeight="1">
      <c r="A1" s="78" t="s">
        <v>65</v>
      </c>
      <c r="B1" s="78"/>
      <c r="C1" s="78"/>
      <c r="D1" s="78"/>
      <c r="E1" s="78"/>
      <c r="F1" s="78"/>
      <c r="G1" s="78"/>
      <c r="H1" s="78"/>
      <c r="I1" s="78"/>
      <c r="J1" s="78"/>
      <c r="K1" s="78"/>
      <c r="L1" s="78"/>
      <c r="M1" s="78"/>
      <c r="N1" s="78"/>
      <c r="O1" s="78"/>
      <c r="P1" s="78"/>
      <c r="Q1" s="78"/>
      <c r="R1" s="78"/>
    </row>
    <row r="2" spans="1:58" ht="30" customHeight="1">
      <c r="A2" s="82" t="s">
        <v>66</v>
      </c>
      <c r="B2" s="82"/>
      <c r="C2" s="82"/>
      <c r="D2" s="82"/>
      <c r="E2" s="82"/>
      <c r="F2" s="82"/>
      <c r="G2" s="82"/>
      <c r="H2" s="82"/>
      <c r="I2" s="82"/>
      <c r="J2" s="82"/>
      <c r="K2" s="82"/>
      <c r="L2" s="82"/>
      <c r="M2" s="82"/>
      <c r="N2" s="82"/>
      <c r="O2" s="82"/>
      <c r="P2" s="82"/>
      <c r="Q2" s="82"/>
      <c r="R2" s="82"/>
    </row>
    <row r="3" spans="1:58" ht="33.75" customHeight="1">
      <c r="A3" s="80" t="s">
        <v>67</v>
      </c>
      <c r="B3" s="80"/>
      <c r="C3" s="80"/>
      <c r="D3" s="80"/>
      <c r="E3" s="80"/>
      <c r="F3" s="80"/>
      <c r="G3" s="80"/>
      <c r="H3" s="80"/>
      <c r="I3" s="80"/>
      <c r="J3" s="80"/>
      <c r="K3" s="80"/>
      <c r="L3" s="80"/>
      <c r="M3" s="80"/>
      <c r="N3" s="80"/>
      <c r="O3" s="80"/>
      <c r="P3" s="80"/>
      <c r="Q3" s="80"/>
      <c r="R3" s="81" t="s">
        <v>50</v>
      </c>
      <c r="S3" s="81"/>
      <c r="T3" s="81"/>
      <c r="U3" s="81"/>
      <c r="V3" s="81"/>
      <c r="W3" s="81"/>
      <c r="X3" s="81"/>
      <c r="Y3" s="81"/>
      <c r="Z3" s="81"/>
      <c r="AA3" s="81"/>
      <c r="AB3" s="81"/>
      <c r="AC3" s="81"/>
      <c r="AD3" s="81"/>
      <c r="AE3" s="81"/>
      <c r="AF3" s="81"/>
      <c r="AG3" s="81"/>
      <c r="AH3" s="81"/>
      <c r="AI3" s="81"/>
      <c r="AL3" s="83" t="s">
        <v>68</v>
      </c>
      <c r="AM3" s="83"/>
      <c r="AN3" s="83"/>
      <c r="AO3" s="83"/>
      <c r="AP3" s="83"/>
      <c r="AQ3" s="83"/>
      <c r="AR3" s="83"/>
      <c r="AS3" s="83"/>
      <c r="AT3" s="83"/>
      <c r="AU3" s="83"/>
      <c r="AV3" s="83"/>
      <c r="AW3" s="83"/>
      <c r="AX3" s="83"/>
      <c r="AY3" s="83"/>
      <c r="AZ3" s="83"/>
      <c r="BA3" s="83"/>
      <c r="BB3" s="83"/>
      <c r="BC3" s="83"/>
      <c r="BD3" s="83"/>
      <c r="BE3" s="83"/>
      <c r="BF3" s="83"/>
    </row>
    <row r="4" spans="1:58" ht="24" customHeight="1">
      <c r="A4" s="18" t="s">
        <v>69</v>
      </c>
      <c r="B4" s="18" t="s">
        <v>70</v>
      </c>
      <c r="C4" s="18" t="s">
        <v>71</v>
      </c>
      <c r="D4" s="18" t="s">
        <v>72</v>
      </c>
      <c r="E4" s="18" t="s">
        <v>73</v>
      </c>
      <c r="F4" s="18" t="s">
        <v>74</v>
      </c>
      <c r="G4" s="18" t="s">
        <v>75</v>
      </c>
      <c r="H4" s="18" t="s">
        <v>76</v>
      </c>
      <c r="I4" s="18" t="s">
        <v>77</v>
      </c>
      <c r="J4" s="18" t="s">
        <v>78</v>
      </c>
      <c r="K4" s="18" t="s">
        <v>79</v>
      </c>
      <c r="L4" s="25" t="s">
        <v>80</v>
      </c>
      <c r="M4" s="25" t="s">
        <v>81</v>
      </c>
      <c r="N4" s="18" t="s">
        <v>82</v>
      </c>
      <c r="O4" s="18" t="s">
        <v>83</v>
      </c>
      <c r="P4" s="25" t="s">
        <v>84</v>
      </c>
      <c r="Q4" s="26" t="s">
        <v>85</v>
      </c>
      <c r="R4" s="19" t="s">
        <v>86</v>
      </c>
      <c r="S4" s="19" t="s">
        <v>87</v>
      </c>
      <c r="T4" s="19" t="s">
        <v>88</v>
      </c>
      <c r="U4" s="19" t="s">
        <v>89</v>
      </c>
      <c r="V4" s="19" t="s">
        <v>90</v>
      </c>
      <c r="W4" s="19" t="s">
        <v>91</v>
      </c>
      <c r="X4" s="19" t="s">
        <v>92</v>
      </c>
      <c r="Y4" s="19" t="s">
        <v>93</v>
      </c>
      <c r="Z4" s="19" t="s">
        <v>94</v>
      </c>
      <c r="AA4" s="19" t="s">
        <v>95</v>
      </c>
      <c r="AB4" s="19" t="s">
        <v>96</v>
      </c>
      <c r="AC4" s="19" t="s">
        <v>97</v>
      </c>
      <c r="AD4" s="19" t="s">
        <v>98</v>
      </c>
      <c r="AE4" s="19" t="s">
        <v>99</v>
      </c>
      <c r="AF4" s="19" t="s">
        <v>100</v>
      </c>
      <c r="AG4" s="19" t="s">
        <v>101</v>
      </c>
      <c r="AH4" s="19" t="s">
        <v>102</v>
      </c>
      <c r="AI4" s="19" t="s">
        <v>103</v>
      </c>
      <c r="AJ4" s="20" t="s">
        <v>104</v>
      </c>
      <c r="AK4" s="21" t="s">
        <v>105</v>
      </c>
      <c r="AL4" s="19" t="s">
        <v>106</v>
      </c>
      <c r="AM4" s="19" t="s">
        <v>107</v>
      </c>
      <c r="AN4" s="19" t="s">
        <v>108</v>
      </c>
      <c r="AO4" s="19" t="s">
        <v>109</v>
      </c>
      <c r="AP4" s="19" t="s">
        <v>110</v>
      </c>
      <c r="AQ4" s="19" t="s">
        <v>111</v>
      </c>
      <c r="AR4" s="19" t="s">
        <v>112</v>
      </c>
      <c r="AS4" s="19" t="s">
        <v>113</v>
      </c>
      <c r="AT4" s="19" t="s">
        <v>114</v>
      </c>
      <c r="AU4" s="19" t="s">
        <v>115</v>
      </c>
      <c r="AV4" s="19" t="s">
        <v>116</v>
      </c>
      <c r="AW4" s="19" t="s">
        <v>117</v>
      </c>
      <c r="AX4" s="19" t="s">
        <v>118</v>
      </c>
      <c r="AY4" s="19" t="s">
        <v>119</v>
      </c>
      <c r="AZ4" s="19" t="s">
        <v>120</v>
      </c>
      <c r="BA4" s="19" t="s">
        <v>121</v>
      </c>
      <c r="BB4" s="19" t="s">
        <v>122</v>
      </c>
      <c r="BC4" s="19" t="s">
        <v>123</v>
      </c>
      <c r="BD4" s="19" t="s">
        <v>124</v>
      </c>
      <c r="BE4" s="19" t="s">
        <v>125</v>
      </c>
      <c r="BF4" s="19" t="s">
        <v>126</v>
      </c>
    </row>
    <row r="5" spans="1:58" ht="15" customHeight="1">
      <c r="A5" s="69"/>
      <c r="B5" s="70"/>
      <c r="C5" s="67"/>
      <c r="D5" s="67"/>
      <c r="E5" s="69"/>
      <c r="F5" s="69"/>
      <c r="G5" s="67"/>
      <c r="H5" s="67"/>
      <c r="I5" s="70"/>
      <c r="J5" s="69"/>
      <c r="K5" s="29" t="str">
        <f t="shared" ref="K5:K36" si="0">IF($A5="","",$BF5)</f>
        <v/>
      </c>
      <c r="L5" s="14"/>
      <c r="M5" s="30"/>
      <c r="N5" s="69"/>
      <c r="O5" s="67"/>
      <c r="P5" s="14"/>
      <c r="Q5" s="31"/>
      <c r="R5" s="32" t="str">
        <f t="shared" ref="R5:R36" si="1">RIGHT(REPT("0",2)&amp;IF(ISNUMBER(SEARCH(" - ",A5)),LEFT(A5,SEARCH(" - ",A5)-1),A5),2)</f>
        <v>00</v>
      </c>
      <c r="S5" s="32" t="str">
        <f t="shared" ref="S5:S36" si="2">IF(B5="","",TEXT(B5,"DD/MM/YYYY"))</f>
        <v/>
      </c>
      <c r="T5" s="32" t="str">
        <f t="shared" ref="T5:T36" si="3">LEFT(C5&amp;REPT(" ",16),16)</f>
        <v xml:space="preserve">                </v>
      </c>
      <c r="U5" s="32" t="str">
        <f t="shared" ref="U5:U36" si="4">IF(D5="","",RIGHT(REPT(" ",16)&amp;TRUNC(ABS(D5))&amp;"."&amp;TEXT(ROUND(ABS(MOD(D5,1))*10^2,0),REPT("0",2)),16))</f>
        <v/>
      </c>
      <c r="V5" s="32" t="str">
        <f t="shared" ref="V5:V36" si="5">RIGHT(REPT("0",4)&amp;IF(ISNUMBER(SEARCH(" - ",E5)),LEFT(E5,SEARCH(" - ",E5)-1),E5),4)</f>
        <v>0000</v>
      </c>
      <c r="W5" s="32" t="str">
        <f t="shared" ref="W5:W36" si="6">RIGHT(REPT("0",3)&amp;IF(ISNUMBER(SEARCH(" - ",F5)),LEFT(F5,SEARCH(" - ",F5)-1),F5),3)</f>
        <v>000</v>
      </c>
      <c r="X5" s="32" t="str">
        <f t="shared" ref="X5:X36" si="7">IF(G5="","",LEFT(TEXT(G5,"0"),1))</f>
        <v/>
      </c>
      <c r="Y5" s="32" t="str">
        <f t="shared" ref="Y5:Y36" si="8">IF(H5="","",RIGHT(REPT(" ",14)&amp;TRUNC(ABS(H5))&amp;"."&amp;TEXT(ROUND(ABS(MOD(H5,1))*10^2,0),REPT("0",2)),14))</f>
        <v/>
      </c>
      <c r="Z5" s="32" t="str">
        <f t="shared" ref="Z5:Z36" si="9">IF(I5="","",TEXT(I5,"DD/MM/YYYY"))</f>
        <v/>
      </c>
      <c r="AA5" s="32" t="str">
        <f t="shared" ref="AA5:AA36" si="10">RIGHT(REPT("0",2)&amp;IF(ISNUMBER(SEARCH(" - ",J5)),LEFT(J5,SEARCH(" - ",J5)-1),J5),2)</f>
        <v>00</v>
      </c>
      <c r="AB5" s="32" t="str">
        <f t="shared" ref="AB5:AB36" si="11">"0"</f>
        <v>0</v>
      </c>
      <c r="AC5" s="32" t="str">
        <f t="shared" ref="AC5:AC36" si="12">IF(K5="","",RIGHT(REPT(" ",14)&amp;TRUNC(ABS(K5))&amp;"."&amp;TEXT(ROUND(ABS(MOD(K5,1))*10^2,0),REPT("0",2)),14))</f>
        <v/>
      </c>
      <c r="AD5" s="32" t="str">
        <f t="shared" ref="AD5:AD36" si="13">RIGHT(REPT(" ",6)&amp;TRUNC(ABS(IF(L5="",0,L5)))&amp;"."&amp;TEXT(ROUND(ABS(MOD(IF(L5="",0,L5),1))*10^2,0),REPT("0",2)),6)</f>
        <v xml:space="preserve">  0.00</v>
      </c>
      <c r="AE5" s="32" t="str">
        <f t="shared" ref="AE5:AE36" si="14">IF(M5="",REPT(" ",10),TEXT(M5,"DD/MM/YYYY"))</f>
        <v xml:space="preserve">          </v>
      </c>
      <c r="AF5" s="32" t="str">
        <f t="shared" ref="AF5:AF36" si="15">RIGHT(REPT("0",2)&amp;IF(ISNUMBER(SEARCH(" - ",N5)),LEFT(N5,SEARCH(" - ",N5)-1),N5),2)</f>
        <v>00</v>
      </c>
      <c r="AG5" s="32" t="str">
        <f t="shared" ref="AG5:AG36" si="16">LEFT(O5&amp;REPT(" ",20),20)</f>
        <v xml:space="preserve">                    </v>
      </c>
      <c r="AH5" s="32" t="str">
        <f t="shared" ref="AH5:AH36" si="17">IF(P5="",REPT("0",14),RIGHT(REPT("0",14)&amp;P5,14))</f>
        <v>00000000000000</v>
      </c>
      <c r="AI5" s="32" t="str">
        <f t="shared" ref="AI5:AI36" si="18">IF(Q5="",REPT("0",14),LEFT(Q5&amp;REPT("0",14),14))</f>
        <v>00000000000000</v>
      </c>
      <c r="AJ5" s="23" t="str">
        <f t="shared" ref="AJ5:AJ36" si="19">IF(A5="","",R5&amp;S5&amp;T5&amp;U5&amp;V5&amp;W5&amp;X5&amp;Y5&amp;Z5&amp;AA5&amp;AB5&amp;AC5&amp;AD5&amp;AE5&amp;AF5&amp;AG5&amp;AH5&amp;AI5)</f>
        <v/>
      </c>
      <c r="AK5" s="24" t="str">
        <f t="shared" ref="AK5:AK36" si="20">IF(A5="","",IF(LEN(AJ5)=159,"OK","ERROR ("&amp;LEN(AJ5)&amp;")"))</f>
        <v/>
      </c>
      <c r="AL5" s="32" t="str">
        <f t="shared" ref="AL5:AL36" si="21">IF($A5="","",TEXT($I5,"YYYYMM"))</f>
        <v/>
      </c>
      <c r="AM5" s="32" t="str">
        <f t="shared" ref="AM5:AM36" si="22">IF($A5="","",$AA5="01")</f>
        <v/>
      </c>
      <c r="AN5" s="32" t="str">
        <f>IF($A5="","",IFERROR(MATCH($F5,'Tablas de Códigos'!$G$28:$G$52,0),""))</f>
        <v/>
      </c>
      <c r="AO5" s="33" t="str">
        <f>IF($AN5="","",INDEX('Tablas de Códigos'!$H$28:$H$52,$AN5))</f>
        <v/>
      </c>
      <c r="AP5" s="32" t="str">
        <f>IF($AN5="","",INDEX('Tablas de Códigos'!$I$28:$I$52,$AN5))</f>
        <v/>
      </c>
      <c r="AQ5" s="32" t="str">
        <f>IF($AN5="","",INDEX('Tablas de Códigos'!$J$28:$J$52,$AN5))</f>
        <v/>
      </c>
      <c r="AR5" s="32" t="str">
        <f>IF($AN5="","",INDEX('Tablas de Códigos'!$K$28:$K$52,$AN5))</f>
        <v/>
      </c>
      <c r="AS5" s="32" t="str">
        <f>IF($AN5="","",INDEX('Tablas de Códigos'!$L$28:$L$52,$AN5))</f>
        <v/>
      </c>
      <c r="AT5" s="32" t="str">
        <f>IF($AN5="","",INDEX('Tablas de Códigos'!$M$28:$M$52,$AN5))</f>
        <v/>
      </c>
      <c r="AU5" s="32" t="str">
        <f t="shared" ref="AU5:AU36" si="23">IF($A5="","",OR(LEFT(TEXT($O5,"0"),2)="20",LEFT(TEXT($O5,"0"),2)="23",LEFT(TEXT($O5,"0"),2)="24",LEFT(TEXT($O5,"0"),2)="25",LEFT(TEXT($O5,"0"),2)="26",LEFT(TEXT($O5,"0"),2)="27"))</f>
        <v/>
      </c>
      <c r="AV5" s="32" t="str">
        <f t="shared" ref="AV5:AV36" si="24">IF($AT5="","",IF($AT5,IF($AU5,0.28,0.25),$AS5))</f>
        <v/>
      </c>
      <c r="AW5" s="33" t="str">
        <f t="shared" ref="AW5:AW36" si="25">IF($A5="","",IF($AM5,$AO5,IF($AP5,$AO5,0)))</f>
        <v/>
      </c>
      <c r="AX5" s="33" t="str">
        <f>IF($A5="","",SUMIFS($H$5:H5,$O$5:O5,$O5,$F$5:F5,$F5,$AL$5:AL5,$AL5))</f>
        <v/>
      </c>
      <c r="AY5" s="33">
        <f>0</f>
        <v>0</v>
      </c>
      <c r="AZ5" s="33" t="str">
        <f t="shared" ref="AZ5:AZ36" si="26">IF($A5="","",MAX($AX5-$AW5,0))</f>
        <v/>
      </c>
      <c r="BA5" s="33" t="str">
        <f t="shared" ref="BA5:BA36" si="27">IF($A5="","",MAX($AY5-$AW5,0))</f>
        <v/>
      </c>
      <c r="BB5" s="33" t="str">
        <f>IF($A5="","",IF($AM5,IF($AQ5="PORC",$AZ5*$AR5,IF($AQ5="ESCALA_GRAL",(INDEX('Tablas de Códigos'!$D$58:$D$65,MATCH($AZ5,'Tablas de Códigos'!$B$58:$B$65,1))+INDEX('Tablas de Códigos'!$E$58:$E$65,MATCH($AZ5,'Tablas de Códigos'!$B$58:$B$65,1))*($AZ5-INDEX('Tablas de Códigos'!$F$58:$F$65,MATCH($AZ5,'Tablas de Códigos'!$B$58:$B$65,1)))),IF($AQ5="ESCALA_119",(INDEX('Tablas de Códigos'!$D$69:$D$76,MATCH($AZ5,'Tablas de Códigos'!$B$69:$B$76,1))+INDEX('Tablas de Códigos'!$E$69:$E$76,MATCH($AZ5,'Tablas de Códigos'!$B$69:$B$76,1))*($AZ5-INDEX('Tablas de Códigos'!$F$69:$F$76,MATCH($AZ5,'Tablas de Códigos'!$B$69:$B$76,1)))),0))),$AZ5*$AV5))</f>
        <v/>
      </c>
      <c r="BC5" s="33" t="str">
        <f>IF($A5="","",IF($AM5,IF($AQ5="PORC",$BA5*$AR5,IF($AQ5="ESCALA_GRAL",(INDEX('Tablas de Códigos'!$D$58:$D$65,MATCH($BA5,'Tablas de Códigos'!$B$58:$B$65,1))+INDEX('Tablas de Códigos'!$E$58:$E$65,MATCH($BA5,'Tablas de Códigos'!$B$58:$B$65,1))*($BA5-INDEX('Tablas de Códigos'!$F$58:$F$65,MATCH($BA5,'Tablas de Códigos'!$B$58:$B$65,1)))),IF($AQ5="ESCALA_119",(INDEX('Tablas de Códigos'!$D$69:$D$76,MATCH($BA5,'Tablas de Códigos'!$B$69:$B$76,1))+INDEX('Tablas de Códigos'!$E$69:$E$76,MATCH($BA5,'Tablas de Códigos'!$B$69:$B$76,1))*($BA5-INDEX('Tablas de Códigos'!$F$69:$F$76,MATCH($BA5,'Tablas de Códigos'!$B$69:$B$76,1)))),0))),$BA5*$AV5))</f>
        <v/>
      </c>
      <c r="BD5" s="33" t="str">
        <f t="shared" ref="BD5:BD36" si="28">IF($A5="","",ROUND($BB5,2)-ROUND($BC5,2))</f>
        <v/>
      </c>
      <c r="BE5" s="33" t="str">
        <f t="shared" ref="BE5:BE36" si="29">IF($A5="","",IF($AM5,240,IF($W5="031",1020,240)))</f>
        <v/>
      </c>
      <c r="BF5" s="33" t="str">
        <f t="shared" ref="BF5:BF36" si="30">IF($A5="","",IF($BD5&lt;$BE5,0,$BD5))</f>
        <v/>
      </c>
    </row>
    <row r="6" spans="1:58" ht="15" customHeight="1">
      <c r="A6" s="67"/>
      <c r="B6" s="70"/>
      <c r="C6" s="67"/>
      <c r="D6" s="67"/>
      <c r="E6" s="67"/>
      <c r="F6" s="67"/>
      <c r="G6" s="67"/>
      <c r="H6" s="67"/>
      <c r="I6" s="70"/>
      <c r="J6" s="67"/>
      <c r="K6" s="29" t="str">
        <f t="shared" si="0"/>
        <v/>
      </c>
      <c r="L6" s="14"/>
      <c r="M6" s="30"/>
      <c r="N6" s="67"/>
      <c r="O6" s="67"/>
      <c r="P6" s="14"/>
      <c r="Q6" s="31"/>
      <c r="R6" s="32" t="str">
        <f t="shared" si="1"/>
        <v>00</v>
      </c>
      <c r="S6" s="32" t="str">
        <f t="shared" si="2"/>
        <v/>
      </c>
      <c r="T6" s="32" t="str">
        <f t="shared" si="3"/>
        <v xml:space="preserve">                </v>
      </c>
      <c r="U6" s="32" t="str">
        <f t="shared" si="4"/>
        <v/>
      </c>
      <c r="V6" s="32" t="str">
        <f t="shared" si="5"/>
        <v>0000</v>
      </c>
      <c r="W6" s="32" t="str">
        <f t="shared" si="6"/>
        <v>000</v>
      </c>
      <c r="X6" s="32" t="str">
        <f t="shared" si="7"/>
        <v/>
      </c>
      <c r="Y6" s="32" t="str">
        <f t="shared" si="8"/>
        <v/>
      </c>
      <c r="Z6" s="32" t="str">
        <f t="shared" si="9"/>
        <v/>
      </c>
      <c r="AA6" s="32" t="str">
        <f t="shared" si="10"/>
        <v>00</v>
      </c>
      <c r="AB6" s="32" t="str">
        <f t="shared" si="11"/>
        <v>0</v>
      </c>
      <c r="AC6" s="32" t="str">
        <f t="shared" si="12"/>
        <v/>
      </c>
      <c r="AD6" s="32" t="str">
        <f t="shared" si="13"/>
        <v xml:space="preserve">  0.00</v>
      </c>
      <c r="AE6" s="32" t="str">
        <f t="shared" si="14"/>
        <v xml:space="preserve">          </v>
      </c>
      <c r="AF6" s="32" t="str">
        <f t="shared" si="15"/>
        <v>00</v>
      </c>
      <c r="AG6" s="32" t="str">
        <f t="shared" si="16"/>
        <v xml:space="preserve">                    </v>
      </c>
      <c r="AH6" s="32" t="str">
        <f t="shared" si="17"/>
        <v>00000000000000</v>
      </c>
      <c r="AI6" s="32" t="str">
        <f t="shared" si="18"/>
        <v>00000000000000</v>
      </c>
      <c r="AJ6" s="23" t="str">
        <f t="shared" si="19"/>
        <v/>
      </c>
      <c r="AK6" s="24" t="str">
        <f t="shared" si="20"/>
        <v/>
      </c>
      <c r="AL6" s="32" t="str">
        <f t="shared" si="21"/>
        <v/>
      </c>
      <c r="AM6" s="32" t="str">
        <f t="shared" si="22"/>
        <v/>
      </c>
      <c r="AN6" s="32" t="str">
        <f>IF($A6="","",IFERROR(MATCH($F6,'Tablas de Códigos'!$G$28:$G$52,0),""))</f>
        <v/>
      </c>
      <c r="AO6" s="33" t="str">
        <f>IF($AN6="","",INDEX('Tablas de Códigos'!$H$28:$H$52,$AN6))</f>
        <v/>
      </c>
      <c r="AP6" s="32" t="str">
        <f>IF($AN6="","",INDEX('Tablas de Códigos'!$I$28:$I$52,$AN6))</f>
        <v/>
      </c>
      <c r="AQ6" s="32" t="str">
        <f>IF($AN6="","",INDEX('Tablas de Códigos'!$J$28:$J$52,$AN6))</f>
        <v/>
      </c>
      <c r="AR6" s="32" t="str">
        <f>IF($AN6="","",INDEX('Tablas de Códigos'!$K$28:$K$52,$AN6))</f>
        <v/>
      </c>
      <c r="AS6" s="32" t="str">
        <f>IF($AN6="","",INDEX('Tablas de Códigos'!$L$28:$L$52,$AN6))</f>
        <v/>
      </c>
      <c r="AT6" s="32" t="str">
        <f>IF($AN6="","",INDEX('Tablas de Códigos'!$M$28:$M$52,$AN6))</f>
        <v/>
      </c>
      <c r="AU6" s="32" t="str">
        <f t="shared" si="23"/>
        <v/>
      </c>
      <c r="AV6" s="32" t="str">
        <f t="shared" si="24"/>
        <v/>
      </c>
      <c r="AW6" s="33" t="str">
        <f t="shared" si="25"/>
        <v/>
      </c>
      <c r="AX6" s="33" t="str">
        <f>IF($A6="","",SUMIFS($H$5:H6,$O$5:O6,$O6,$F$5:F6,$F6,$AL$5:AL6,$AL6))</f>
        <v/>
      </c>
      <c r="AY6" s="33" t="str">
        <f>IF($A6="","",SUMIFS($H$5:H5,$O$5:O5,$O6,$F$5:F5,$F6,$AL$5:AL5,$AL6))</f>
        <v/>
      </c>
      <c r="AZ6" s="33" t="str">
        <f t="shared" si="26"/>
        <v/>
      </c>
      <c r="BA6" s="33" t="str">
        <f t="shared" si="27"/>
        <v/>
      </c>
      <c r="BB6" s="33" t="str">
        <f>IF($A6="","",IF($AM6,IF($AQ6="PORC",$AZ6*$AR6,IF($AQ6="ESCALA_GRAL",(INDEX('Tablas de Códigos'!$D$58:$D$65,MATCH($AZ6,'Tablas de Códigos'!$B$58:$B$65,1))+INDEX('Tablas de Códigos'!$E$58:$E$65,MATCH($AZ6,'Tablas de Códigos'!$B$58:$B$65,1))*($AZ6-INDEX('Tablas de Códigos'!$F$58:$F$65,MATCH($AZ6,'Tablas de Códigos'!$B$58:$B$65,1)))),IF($AQ6="ESCALA_119",(INDEX('Tablas de Códigos'!$D$69:$D$76,MATCH($AZ6,'Tablas de Códigos'!$B$69:$B$76,1))+INDEX('Tablas de Códigos'!$E$69:$E$76,MATCH($AZ6,'Tablas de Códigos'!$B$69:$B$76,1))*($AZ6-INDEX('Tablas de Códigos'!$F$69:$F$76,MATCH($AZ6,'Tablas de Códigos'!$B$69:$B$76,1)))),0))),$AZ6*$AV6))</f>
        <v/>
      </c>
      <c r="BC6" s="33" t="str">
        <f>IF($A6="","",IF($AM6,IF($AQ6="PORC",$BA6*$AR6,IF($AQ6="ESCALA_GRAL",(INDEX('Tablas de Códigos'!$D$58:$D$65,MATCH($BA6,'Tablas de Códigos'!$B$58:$B$65,1))+INDEX('Tablas de Códigos'!$E$58:$E$65,MATCH($BA6,'Tablas de Códigos'!$B$58:$B$65,1))*($BA6-INDEX('Tablas de Códigos'!$F$58:$F$65,MATCH($BA6,'Tablas de Códigos'!$B$58:$B$65,1)))),IF($AQ6="ESCALA_119",(INDEX('Tablas de Códigos'!$D$69:$D$76,MATCH($BA6,'Tablas de Códigos'!$B$69:$B$76,1))+INDEX('Tablas de Códigos'!$E$69:$E$76,MATCH($BA6,'Tablas de Códigos'!$B$69:$B$76,1))*($BA6-INDEX('Tablas de Códigos'!$F$69:$F$76,MATCH($BA6,'Tablas de Códigos'!$B$69:$B$76,1)))),0))),$BA6*$AV6))</f>
        <v/>
      </c>
      <c r="BD6" s="33" t="str">
        <f t="shared" si="28"/>
        <v/>
      </c>
      <c r="BE6" s="33" t="str">
        <f t="shared" si="29"/>
        <v/>
      </c>
      <c r="BF6" s="33" t="str">
        <f t="shared" si="30"/>
        <v/>
      </c>
    </row>
    <row r="7" spans="1:58" ht="15" customHeight="1">
      <c r="A7" s="67"/>
      <c r="B7" s="70"/>
      <c r="C7" s="67"/>
      <c r="D7" s="67"/>
      <c r="E7" s="67"/>
      <c r="F7" s="67"/>
      <c r="G7" s="67"/>
      <c r="H7" s="67"/>
      <c r="I7" s="70"/>
      <c r="J7" s="67"/>
      <c r="K7" s="29" t="str">
        <f t="shared" si="0"/>
        <v/>
      </c>
      <c r="L7" s="14"/>
      <c r="M7" s="30"/>
      <c r="N7" s="67"/>
      <c r="O7" s="67"/>
      <c r="P7" s="14"/>
      <c r="Q7" s="31"/>
      <c r="R7" s="32" t="str">
        <f t="shared" si="1"/>
        <v>00</v>
      </c>
      <c r="S7" s="32" t="str">
        <f t="shared" si="2"/>
        <v/>
      </c>
      <c r="T7" s="32" t="str">
        <f t="shared" si="3"/>
        <v xml:space="preserve">                </v>
      </c>
      <c r="U7" s="32" t="str">
        <f t="shared" si="4"/>
        <v/>
      </c>
      <c r="V7" s="32" t="str">
        <f t="shared" si="5"/>
        <v>0000</v>
      </c>
      <c r="W7" s="32" t="str">
        <f t="shared" si="6"/>
        <v>000</v>
      </c>
      <c r="X7" s="32" t="str">
        <f t="shared" si="7"/>
        <v/>
      </c>
      <c r="Y7" s="32" t="str">
        <f t="shared" si="8"/>
        <v/>
      </c>
      <c r="Z7" s="32" t="str">
        <f t="shared" si="9"/>
        <v/>
      </c>
      <c r="AA7" s="32" t="str">
        <f t="shared" si="10"/>
        <v>00</v>
      </c>
      <c r="AB7" s="32" t="str">
        <f t="shared" si="11"/>
        <v>0</v>
      </c>
      <c r="AC7" s="32" t="str">
        <f t="shared" si="12"/>
        <v/>
      </c>
      <c r="AD7" s="32" t="str">
        <f t="shared" si="13"/>
        <v xml:space="preserve">  0.00</v>
      </c>
      <c r="AE7" s="32" t="str">
        <f t="shared" si="14"/>
        <v xml:space="preserve">          </v>
      </c>
      <c r="AF7" s="32" t="str">
        <f t="shared" si="15"/>
        <v>00</v>
      </c>
      <c r="AG7" s="32" t="str">
        <f t="shared" si="16"/>
        <v xml:space="preserve">                    </v>
      </c>
      <c r="AH7" s="32" t="str">
        <f t="shared" si="17"/>
        <v>00000000000000</v>
      </c>
      <c r="AI7" s="32" t="str">
        <f t="shared" si="18"/>
        <v>00000000000000</v>
      </c>
      <c r="AJ7" s="23" t="str">
        <f t="shared" si="19"/>
        <v/>
      </c>
      <c r="AK7" s="24" t="str">
        <f t="shared" si="20"/>
        <v/>
      </c>
      <c r="AL7" s="32" t="str">
        <f t="shared" si="21"/>
        <v/>
      </c>
      <c r="AM7" s="32" t="str">
        <f t="shared" si="22"/>
        <v/>
      </c>
      <c r="AN7" s="32" t="str">
        <f>IF($A7="","",IFERROR(MATCH($F7,'Tablas de Códigos'!$G$28:$G$52,0),""))</f>
        <v/>
      </c>
      <c r="AO7" s="33" t="str">
        <f>IF($AN7="","",INDEX('Tablas de Códigos'!$H$28:$H$52,$AN7))</f>
        <v/>
      </c>
      <c r="AP7" s="32" t="str">
        <f>IF($AN7="","",INDEX('Tablas de Códigos'!$I$28:$I$52,$AN7))</f>
        <v/>
      </c>
      <c r="AQ7" s="32" t="str">
        <f>IF($AN7="","",INDEX('Tablas de Códigos'!$J$28:$J$52,$AN7))</f>
        <v/>
      </c>
      <c r="AR7" s="32" t="str">
        <f>IF($AN7="","",INDEX('Tablas de Códigos'!$K$28:$K$52,$AN7))</f>
        <v/>
      </c>
      <c r="AS7" s="32" t="str">
        <f>IF($AN7="","",INDEX('Tablas de Códigos'!$L$28:$L$52,$AN7))</f>
        <v/>
      </c>
      <c r="AT7" s="32" t="str">
        <f>IF($AN7="","",INDEX('Tablas de Códigos'!$M$28:$M$52,$AN7))</f>
        <v/>
      </c>
      <c r="AU7" s="32" t="str">
        <f t="shared" si="23"/>
        <v/>
      </c>
      <c r="AV7" s="32" t="str">
        <f t="shared" si="24"/>
        <v/>
      </c>
      <c r="AW7" s="33" t="str">
        <f t="shared" si="25"/>
        <v/>
      </c>
      <c r="AX7" s="33" t="str">
        <f>IF($A7="","",SUMIFS($H$5:H7,$O$5:O7,$O7,$F$5:F7,$F7,$AL$5:AL7,$AL7))</f>
        <v/>
      </c>
      <c r="AY7" s="33" t="str">
        <f>IF($A7="","",SUMIFS($H$5:H6,$O$5:O6,$O7,$F$5:F6,$F7,$AL$5:AL6,$AL7))</f>
        <v/>
      </c>
      <c r="AZ7" s="33" t="str">
        <f t="shared" si="26"/>
        <v/>
      </c>
      <c r="BA7" s="33" t="str">
        <f t="shared" si="27"/>
        <v/>
      </c>
      <c r="BB7" s="33" t="str">
        <f>IF($A7="","",IF($AM7,IF($AQ7="PORC",$AZ7*$AR7,IF($AQ7="ESCALA_GRAL",(INDEX('Tablas de Códigos'!$D$58:$D$65,MATCH($AZ7,'Tablas de Códigos'!$B$58:$B$65,1))+INDEX('Tablas de Códigos'!$E$58:$E$65,MATCH($AZ7,'Tablas de Códigos'!$B$58:$B$65,1))*($AZ7-INDEX('Tablas de Códigos'!$F$58:$F$65,MATCH($AZ7,'Tablas de Códigos'!$B$58:$B$65,1)))),IF($AQ7="ESCALA_119",(INDEX('Tablas de Códigos'!$D$69:$D$76,MATCH($AZ7,'Tablas de Códigos'!$B$69:$B$76,1))+INDEX('Tablas de Códigos'!$E$69:$E$76,MATCH($AZ7,'Tablas de Códigos'!$B$69:$B$76,1))*($AZ7-INDEX('Tablas de Códigos'!$F$69:$F$76,MATCH($AZ7,'Tablas de Códigos'!$B$69:$B$76,1)))),0))),$AZ7*$AV7))</f>
        <v/>
      </c>
      <c r="BC7" s="33" t="str">
        <f>IF($A7="","",IF($AM7,IF($AQ7="PORC",$BA7*$AR7,IF($AQ7="ESCALA_GRAL",(INDEX('Tablas de Códigos'!$D$58:$D$65,MATCH($BA7,'Tablas de Códigos'!$B$58:$B$65,1))+INDEX('Tablas de Códigos'!$E$58:$E$65,MATCH($BA7,'Tablas de Códigos'!$B$58:$B$65,1))*($BA7-INDEX('Tablas de Códigos'!$F$58:$F$65,MATCH($BA7,'Tablas de Códigos'!$B$58:$B$65,1)))),IF($AQ7="ESCALA_119",(INDEX('Tablas de Códigos'!$D$69:$D$76,MATCH($BA7,'Tablas de Códigos'!$B$69:$B$76,1))+INDEX('Tablas de Códigos'!$E$69:$E$76,MATCH($BA7,'Tablas de Códigos'!$B$69:$B$76,1))*($BA7-INDEX('Tablas de Códigos'!$F$69:$F$76,MATCH($BA7,'Tablas de Códigos'!$B$69:$B$76,1)))),0))),$BA7*$AV7))</f>
        <v/>
      </c>
      <c r="BD7" s="33" t="str">
        <f t="shared" si="28"/>
        <v/>
      </c>
      <c r="BE7" s="33" t="str">
        <f t="shared" si="29"/>
        <v/>
      </c>
      <c r="BF7" s="33" t="str">
        <f t="shared" si="30"/>
        <v/>
      </c>
    </row>
    <row r="8" spans="1:58" ht="15" customHeight="1">
      <c r="A8" s="67"/>
      <c r="B8" s="70"/>
      <c r="C8" s="67"/>
      <c r="D8" s="67"/>
      <c r="E8" s="67"/>
      <c r="F8" s="67"/>
      <c r="G8" s="67"/>
      <c r="H8" s="67"/>
      <c r="I8" s="70"/>
      <c r="J8" s="67"/>
      <c r="K8" s="29" t="str">
        <f t="shared" si="0"/>
        <v/>
      </c>
      <c r="L8" s="14"/>
      <c r="M8" s="30"/>
      <c r="N8" s="67"/>
      <c r="O8" s="67"/>
      <c r="P8" s="14"/>
      <c r="Q8" s="31"/>
      <c r="R8" s="32" t="str">
        <f t="shared" si="1"/>
        <v>00</v>
      </c>
      <c r="S8" s="32" t="str">
        <f t="shared" si="2"/>
        <v/>
      </c>
      <c r="T8" s="32" t="str">
        <f t="shared" si="3"/>
        <v xml:space="preserve">                </v>
      </c>
      <c r="U8" s="32" t="str">
        <f t="shared" si="4"/>
        <v/>
      </c>
      <c r="V8" s="32" t="str">
        <f t="shared" si="5"/>
        <v>0000</v>
      </c>
      <c r="W8" s="32" t="str">
        <f t="shared" si="6"/>
        <v>000</v>
      </c>
      <c r="X8" s="32" t="str">
        <f t="shared" si="7"/>
        <v/>
      </c>
      <c r="Y8" s="32" t="str">
        <f t="shared" si="8"/>
        <v/>
      </c>
      <c r="Z8" s="32" t="str">
        <f t="shared" si="9"/>
        <v/>
      </c>
      <c r="AA8" s="32" t="str">
        <f t="shared" si="10"/>
        <v>00</v>
      </c>
      <c r="AB8" s="32" t="str">
        <f t="shared" si="11"/>
        <v>0</v>
      </c>
      <c r="AC8" s="32" t="str">
        <f t="shared" si="12"/>
        <v/>
      </c>
      <c r="AD8" s="32" t="str">
        <f t="shared" si="13"/>
        <v xml:space="preserve">  0.00</v>
      </c>
      <c r="AE8" s="32" t="str">
        <f t="shared" si="14"/>
        <v xml:space="preserve">          </v>
      </c>
      <c r="AF8" s="32" t="str">
        <f t="shared" si="15"/>
        <v>00</v>
      </c>
      <c r="AG8" s="32" t="str">
        <f t="shared" si="16"/>
        <v xml:space="preserve">                    </v>
      </c>
      <c r="AH8" s="32" t="str">
        <f t="shared" si="17"/>
        <v>00000000000000</v>
      </c>
      <c r="AI8" s="32" t="str">
        <f t="shared" si="18"/>
        <v>00000000000000</v>
      </c>
      <c r="AJ8" s="23" t="str">
        <f t="shared" si="19"/>
        <v/>
      </c>
      <c r="AK8" s="24" t="str">
        <f t="shared" si="20"/>
        <v/>
      </c>
      <c r="AL8" s="32" t="str">
        <f t="shared" si="21"/>
        <v/>
      </c>
      <c r="AM8" s="32" t="str">
        <f t="shared" si="22"/>
        <v/>
      </c>
      <c r="AN8" s="32" t="str">
        <f>IF($A8="","",IFERROR(MATCH($F8,'Tablas de Códigos'!$G$28:$G$52,0),""))</f>
        <v/>
      </c>
      <c r="AO8" s="33" t="str">
        <f>IF($AN8="","",INDEX('Tablas de Códigos'!$H$28:$H$52,$AN8))</f>
        <v/>
      </c>
      <c r="AP8" s="32" t="str">
        <f>IF($AN8="","",INDEX('Tablas de Códigos'!$I$28:$I$52,$AN8))</f>
        <v/>
      </c>
      <c r="AQ8" s="32" t="str">
        <f>IF($AN8="","",INDEX('Tablas de Códigos'!$J$28:$J$52,$AN8))</f>
        <v/>
      </c>
      <c r="AR8" s="32" t="str">
        <f>IF($AN8="","",INDEX('Tablas de Códigos'!$K$28:$K$52,$AN8))</f>
        <v/>
      </c>
      <c r="AS8" s="32" t="str">
        <f>IF($AN8="","",INDEX('Tablas de Códigos'!$L$28:$L$52,$AN8))</f>
        <v/>
      </c>
      <c r="AT8" s="32" t="str">
        <f>IF($AN8="","",INDEX('Tablas de Códigos'!$M$28:$M$52,$AN8))</f>
        <v/>
      </c>
      <c r="AU8" s="32" t="str">
        <f t="shared" si="23"/>
        <v/>
      </c>
      <c r="AV8" s="32" t="str">
        <f t="shared" si="24"/>
        <v/>
      </c>
      <c r="AW8" s="33" t="str">
        <f t="shared" si="25"/>
        <v/>
      </c>
      <c r="AX8" s="33" t="str">
        <f>IF($A8="","",SUMIFS($H$5:H8,$O$5:O8,$O8,$F$5:F8,$F8,$AL$5:AL8,$AL8))</f>
        <v/>
      </c>
      <c r="AY8" s="33" t="str">
        <f>IF($A8="","",SUMIFS($H$5:H7,$O$5:O7,$O8,$F$5:F7,$F8,$AL$5:AL7,$AL8))</f>
        <v/>
      </c>
      <c r="AZ8" s="33" t="str">
        <f t="shared" si="26"/>
        <v/>
      </c>
      <c r="BA8" s="33" t="str">
        <f t="shared" si="27"/>
        <v/>
      </c>
      <c r="BB8" s="33" t="str">
        <f>IF($A8="","",IF($AM8,IF($AQ8="PORC",$AZ8*$AR8,IF($AQ8="ESCALA_GRAL",(INDEX('Tablas de Códigos'!$D$58:$D$65,MATCH($AZ8,'Tablas de Códigos'!$B$58:$B$65,1))+INDEX('Tablas de Códigos'!$E$58:$E$65,MATCH($AZ8,'Tablas de Códigos'!$B$58:$B$65,1))*($AZ8-INDEX('Tablas de Códigos'!$F$58:$F$65,MATCH($AZ8,'Tablas de Códigos'!$B$58:$B$65,1)))),IF($AQ8="ESCALA_119",(INDEX('Tablas de Códigos'!$D$69:$D$76,MATCH($AZ8,'Tablas de Códigos'!$B$69:$B$76,1))+INDEX('Tablas de Códigos'!$E$69:$E$76,MATCH($AZ8,'Tablas de Códigos'!$B$69:$B$76,1))*($AZ8-INDEX('Tablas de Códigos'!$F$69:$F$76,MATCH($AZ8,'Tablas de Códigos'!$B$69:$B$76,1)))),0))),$AZ8*$AV8))</f>
        <v/>
      </c>
      <c r="BC8" s="33" t="str">
        <f>IF($A8="","",IF($AM8,IF($AQ8="PORC",$BA8*$AR8,IF($AQ8="ESCALA_GRAL",(INDEX('Tablas de Códigos'!$D$58:$D$65,MATCH($BA8,'Tablas de Códigos'!$B$58:$B$65,1))+INDEX('Tablas de Códigos'!$E$58:$E$65,MATCH($BA8,'Tablas de Códigos'!$B$58:$B$65,1))*($BA8-INDEX('Tablas de Códigos'!$F$58:$F$65,MATCH($BA8,'Tablas de Códigos'!$B$58:$B$65,1)))),IF($AQ8="ESCALA_119",(INDEX('Tablas de Códigos'!$D$69:$D$76,MATCH($BA8,'Tablas de Códigos'!$B$69:$B$76,1))+INDEX('Tablas de Códigos'!$E$69:$E$76,MATCH($BA8,'Tablas de Códigos'!$B$69:$B$76,1))*($BA8-INDEX('Tablas de Códigos'!$F$69:$F$76,MATCH($BA8,'Tablas de Códigos'!$B$69:$B$76,1)))),0))),$BA8*$AV8))</f>
        <v/>
      </c>
      <c r="BD8" s="33" t="str">
        <f t="shared" si="28"/>
        <v/>
      </c>
      <c r="BE8" s="33" t="str">
        <f t="shared" si="29"/>
        <v/>
      </c>
      <c r="BF8" s="33" t="str">
        <f t="shared" si="30"/>
        <v/>
      </c>
    </row>
    <row r="9" spans="1:58" ht="15" customHeight="1">
      <c r="A9" s="67"/>
      <c r="B9" s="70"/>
      <c r="C9" s="67"/>
      <c r="D9" s="67"/>
      <c r="E9" s="67"/>
      <c r="F9" s="67"/>
      <c r="G9" s="67"/>
      <c r="H9" s="67"/>
      <c r="I9" s="70"/>
      <c r="J9" s="67"/>
      <c r="K9" s="29" t="str">
        <f t="shared" si="0"/>
        <v/>
      </c>
      <c r="L9" s="14"/>
      <c r="M9" s="30"/>
      <c r="N9" s="67"/>
      <c r="O9" s="67"/>
      <c r="P9" s="14"/>
      <c r="Q9" s="31"/>
      <c r="R9" s="32" t="str">
        <f t="shared" si="1"/>
        <v>00</v>
      </c>
      <c r="S9" s="32" t="str">
        <f t="shared" si="2"/>
        <v/>
      </c>
      <c r="T9" s="32" t="str">
        <f t="shared" si="3"/>
        <v xml:space="preserve">                </v>
      </c>
      <c r="U9" s="32" t="str">
        <f t="shared" si="4"/>
        <v/>
      </c>
      <c r="V9" s="32" t="str">
        <f t="shared" si="5"/>
        <v>0000</v>
      </c>
      <c r="W9" s="32" t="str">
        <f t="shared" si="6"/>
        <v>000</v>
      </c>
      <c r="X9" s="32" t="str">
        <f t="shared" si="7"/>
        <v/>
      </c>
      <c r="Y9" s="32" t="str">
        <f t="shared" si="8"/>
        <v/>
      </c>
      <c r="Z9" s="32" t="str">
        <f t="shared" si="9"/>
        <v/>
      </c>
      <c r="AA9" s="32" t="str">
        <f t="shared" si="10"/>
        <v>00</v>
      </c>
      <c r="AB9" s="32" t="str">
        <f t="shared" si="11"/>
        <v>0</v>
      </c>
      <c r="AC9" s="32" t="str">
        <f t="shared" si="12"/>
        <v/>
      </c>
      <c r="AD9" s="32" t="str">
        <f t="shared" si="13"/>
        <v xml:space="preserve">  0.00</v>
      </c>
      <c r="AE9" s="32" t="str">
        <f t="shared" si="14"/>
        <v xml:space="preserve">          </v>
      </c>
      <c r="AF9" s="32" t="str">
        <f t="shared" si="15"/>
        <v>00</v>
      </c>
      <c r="AG9" s="32" t="str">
        <f t="shared" si="16"/>
        <v xml:space="preserve">                    </v>
      </c>
      <c r="AH9" s="32" t="str">
        <f t="shared" si="17"/>
        <v>00000000000000</v>
      </c>
      <c r="AI9" s="32" t="str">
        <f t="shared" si="18"/>
        <v>00000000000000</v>
      </c>
      <c r="AJ9" s="23" t="str">
        <f t="shared" si="19"/>
        <v/>
      </c>
      <c r="AK9" s="24" t="str">
        <f t="shared" si="20"/>
        <v/>
      </c>
      <c r="AL9" s="32" t="str">
        <f t="shared" si="21"/>
        <v/>
      </c>
      <c r="AM9" s="32" t="str">
        <f t="shared" si="22"/>
        <v/>
      </c>
      <c r="AN9" s="32" t="str">
        <f>IF($A9="","",IFERROR(MATCH($F9,'Tablas de Códigos'!$G$28:$G$52,0),""))</f>
        <v/>
      </c>
      <c r="AO9" s="33" t="str">
        <f>IF($AN9="","",INDEX('Tablas de Códigos'!$H$28:$H$52,$AN9))</f>
        <v/>
      </c>
      <c r="AP9" s="32" t="str">
        <f>IF($AN9="","",INDEX('Tablas de Códigos'!$I$28:$I$52,$AN9))</f>
        <v/>
      </c>
      <c r="AQ9" s="32" t="str">
        <f>IF($AN9="","",INDEX('Tablas de Códigos'!$J$28:$J$52,$AN9))</f>
        <v/>
      </c>
      <c r="AR9" s="32" t="str">
        <f>IF($AN9="","",INDEX('Tablas de Códigos'!$K$28:$K$52,$AN9))</f>
        <v/>
      </c>
      <c r="AS9" s="32" t="str">
        <f>IF($AN9="","",INDEX('Tablas de Códigos'!$L$28:$L$52,$AN9))</f>
        <v/>
      </c>
      <c r="AT9" s="32" t="str">
        <f>IF($AN9="","",INDEX('Tablas de Códigos'!$M$28:$M$52,$AN9))</f>
        <v/>
      </c>
      <c r="AU9" s="32" t="str">
        <f t="shared" si="23"/>
        <v/>
      </c>
      <c r="AV9" s="32" t="str">
        <f t="shared" si="24"/>
        <v/>
      </c>
      <c r="AW9" s="33" t="str">
        <f t="shared" si="25"/>
        <v/>
      </c>
      <c r="AX9" s="33" t="str">
        <f>IF($A9="","",SUMIFS($H$5:H9,$O$5:O9,$O9,$F$5:F9,$F9,$AL$5:AL9,$AL9))</f>
        <v/>
      </c>
      <c r="AY9" s="33" t="str">
        <f>IF($A9="","",SUMIFS($H$5:H8,$O$5:O8,$O9,$F$5:F8,$F9,$AL$5:AL8,$AL9))</f>
        <v/>
      </c>
      <c r="AZ9" s="33" t="str">
        <f t="shared" si="26"/>
        <v/>
      </c>
      <c r="BA9" s="33" t="str">
        <f t="shared" si="27"/>
        <v/>
      </c>
      <c r="BB9" s="33" t="str">
        <f>IF($A9="","",IF($AM9,IF($AQ9="PORC",$AZ9*$AR9,IF($AQ9="ESCALA_GRAL",(INDEX('Tablas de Códigos'!$D$58:$D$65,MATCH($AZ9,'Tablas de Códigos'!$B$58:$B$65,1))+INDEX('Tablas de Códigos'!$E$58:$E$65,MATCH($AZ9,'Tablas de Códigos'!$B$58:$B$65,1))*($AZ9-INDEX('Tablas de Códigos'!$F$58:$F$65,MATCH($AZ9,'Tablas de Códigos'!$B$58:$B$65,1)))),IF($AQ9="ESCALA_119",(INDEX('Tablas de Códigos'!$D$69:$D$76,MATCH($AZ9,'Tablas de Códigos'!$B$69:$B$76,1))+INDEX('Tablas de Códigos'!$E$69:$E$76,MATCH($AZ9,'Tablas de Códigos'!$B$69:$B$76,1))*($AZ9-INDEX('Tablas de Códigos'!$F$69:$F$76,MATCH($AZ9,'Tablas de Códigos'!$B$69:$B$76,1)))),0))),$AZ9*$AV9))</f>
        <v/>
      </c>
      <c r="BC9" s="33" t="str">
        <f>IF($A9="","",IF($AM9,IF($AQ9="PORC",$BA9*$AR9,IF($AQ9="ESCALA_GRAL",(INDEX('Tablas de Códigos'!$D$58:$D$65,MATCH($BA9,'Tablas de Códigos'!$B$58:$B$65,1))+INDEX('Tablas de Códigos'!$E$58:$E$65,MATCH($BA9,'Tablas de Códigos'!$B$58:$B$65,1))*($BA9-INDEX('Tablas de Códigos'!$F$58:$F$65,MATCH($BA9,'Tablas de Códigos'!$B$58:$B$65,1)))),IF($AQ9="ESCALA_119",(INDEX('Tablas de Códigos'!$D$69:$D$76,MATCH($BA9,'Tablas de Códigos'!$B$69:$B$76,1))+INDEX('Tablas de Códigos'!$E$69:$E$76,MATCH($BA9,'Tablas de Códigos'!$B$69:$B$76,1))*($BA9-INDEX('Tablas de Códigos'!$F$69:$F$76,MATCH($BA9,'Tablas de Códigos'!$B$69:$B$76,1)))),0))),$BA9*$AV9))</f>
        <v/>
      </c>
      <c r="BD9" s="33" t="str">
        <f t="shared" si="28"/>
        <v/>
      </c>
      <c r="BE9" s="33" t="str">
        <f t="shared" si="29"/>
        <v/>
      </c>
      <c r="BF9" s="33" t="str">
        <f t="shared" si="30"/>
        <v/>
      </c>
    </row>
    <row r="10" spans="1:58" ht="15" customHeight="1">
      <c r="A10" s="67"/>
      <c r="B10" s="70"/>
      <c r="C10" s="67"/>
      <c r="D10" s="67"/>
      <c r="E10" s="67"/>
      <c r="F10" s="67"/>
      <c r="G10" s="67"/>
      <c r="H10" s="67"/>
      <c r="I10" s="70"/>
      <c r="J10" s="67"/>
      <c r="K10" s="29" t="str">
        <f t="shared" si="0"/>
        <v/>
      </c>
      <c r="L10" s="14"/>
      <c r="M10" s="30"/>
      <c r="N10" s="67"/>
      <c r="O10" s="67"/>
      <c r="P10" s="14"/>
      <c r="Q10" s="31"/>
      <c r="R10" s="32" t="str">
        <f t="shared" si="1"/>
        <v>00</v>
      </c>
      <c r="S10" s="32" t="str">
        <f t="shared" si="2"/>
        <v/>
      </c>
      <c r="T10" s="32" t="str">
        <f t="shared" si="3"/>
        <v xml:space="preserve">                </v>
      </c>
      <c r="U10" s="32" t="str">
        <f t="shared" si="4"/>
        <v/>
      </c>
      <c r="V10" s="32" t="str">
        <f t="shared" si="5"/>
        <v>0000</v>
      </c>
      <c r="W10" s="32" t="str">
        <f t="shared" si="6"/>
        <v>000</v>
      </c>
      <c r="X10" s="32" t="str">
        <f t="shared" si="7"/>
        <v/>
      </c>
      <c r="Y10" s="32" t="str">
        <f t="shared" si="8"/>
        <v/>
      </c>
      <c r="Z10" s="32" t="str">
        <f t="shared" si="9"/>
        <v/>
      </c>
      <c r="AA10" s="32" t="str">
        <f t="shared" si="10"/>
        <v>00</v>
      </c>
      <c r="AB10" s="32" t="str">
        <f t="shared" si="11"/>
        <v>0</v>
      </c>
      <c r="AC10" s="32" t="str">
        <f t="shared" si="12"/>
        <v/>
      </c>
      <c r="AD10" s="32" t="str">
        <f t="shared" si="13"/>
        <v xml:space="preserve">  0.00</v>
      </c>
      <c r="AE10" s="32" t="str">
        <f t="shared" si="14"/>
        <v xml:space="preserve">          </v>
      </c>
      <c r="AF10" s="32" t="str">
        <f t="shared" si="15"/>
        <v>00</v>
      </c>
      <c r="AG10" s="32" t="str">
        <f t="shared" si="16"/>
        <v xml:space="preserve">                    </v>
      </c>
      <c r="AH10" s="32" t="str">
        <f t="shared" si="17"/>
        <v>00000000000000</v>
      </c>
      <c r="AI10" s="32" t="str">
        <f t="shared" si="18"/>
        <v>00000000000000</v>
      </c>
      <c r="AJ10" s="23" t="str">
        <f t="shared" si="19"/>
        <v/>
      </c>
      <c r="AK10" s="24" t="str">
        <f t="shared" si="20"/>
        <v/>
      </c>
      <c r="AL10" s="32" t="str">
        <f t="shared" si="21"/>
        <v/>
      </c>
      <c r="AM10" s="32" t="str">
        <f t="shared" si="22"/>
        <v/>
      </c>
      <c r="AN10" s="32" t="str">
        <f>IF($A10="","",IFERROR(MATCH($F10,'Tablas de Códigos'!$G$28:$G$52,0),""))</f>
        <v/>
      </c>
      <c r="AO10" s="33" t="str">
        <f>IF($AN10="","",INDEX('Tablas de Códigos'!$H$28:$H$52,$AN10))</f>
        <v/>
      </c>
      <c r="AP10" s="32" t="str">
        <f>IF($AN10="","",INDEX('Tablas de Códigos'!$I$28:$I$52,$AN10))</f>
        <v/>
      </c>
      <c r="AQ10" s="32" t="str">
        <f>IF($AN10="","",INDEX('Tablas de Códigos'!$J$28:$J$52,$AN10))</f>
        <v/>
      </c>
      <c r="AR10" s="32" t="str">
        <f>IF($AN10="","",INDEX('Tablas de Códigos'!$K$28:$K$52,$AN10))</f>
        <v/>
      </c>
      <c r="AS10" s="32" t="str">
        <f>IF($AN10="","",INDEX('Tablas de Códigos'!$L$28:$L$52,$AN10))</f>
        <v/>
      </c>
      <c r="AT10" s="32" t="str">
        <f>IF($AN10="","",INDEX('Tablas de Códigos'!$M$28:$M$52,$AN10))</f>
        <v/>
      </c>
      <c r="AU10" s="32" t="str">
        <f t="shared" si="23"/>
        <v/>
      </c>
      <c r="AV10" s="32" t="str">
        <f t="shared" si="24"/>
        <v/>
      </c>
      <c r="AW10" s="33" t="str">
        <f t="shared" si="25"/>
        <v/>
      </c>
      <c r="AX10" s="33" t="str">
        <f>IF($A10="","",SUMIFS($H$5:H10,$O$5:O10,$O10,$F$5:F10,$F10,$AL$5:AL10,$AL10))</f>
        <v/>
      </c>
      <c r="AY10" s="33" t="str">
        <f>IF($A10="","",SUMIFS($H$5:H9,$O$5:O9,$O10,$F$5:F9,$F10,$AL$5:AL9,$AL10))</f>
        <v/>
      </c>
      <c r="AZ10" s="33" t="str">
        <f t="shared" si="26"/>
        <v/>
      </c>
      <c r="BA10" s="33" t="str">
        <f t="shared" si="27"/>
        <v/>
      </c>
      <c r="BB10" s="33" t="str">
        <f>IF($A10="","",IF($AM10,IF($AQ10="PORC",$AZ10*$AR10,IF($AQ10="ESCALA_GRAL",(INDEX('Tablas de Códigos'!$D$58:$D$65,MATCH($AZ10,'Tablas de Códigos'!$B$58:$B$65,1))+INDEX('Tablas de Códigos'!$E$58:$E$65,MATCH($AZ10,'Tablas de Códigos'!$B$58:$B$65,1))*($AZ10-INDEX('Tablas de Códigos'!$F$58:$F$65,MATCH($AZ10,'Tablas de Códigos'!$B$58:$B$65,1)))),IF($AQ10="ESCALA_119",(INDEX('Tablas de Códigos'!$D$69:$D$76,MATCH($AZ10,'Tablas de Códigos'!$B$69:$B$76,1))+INDEX('Tablas de Códigos'!$E$69:$E$76,MATCH($AZ10,'Tablas de Códigos'!$B$69:$B$76,1))*($AZ10-INDEX('Tablas de Códigos'!$F$69:$F$76,MATCH($AZ10,'Tablas de Códigos'!$B$69:$B$76,1)))),0))),$AZ10*$AV10))</f>
        <v/>
      </c>
      <c r="BC10" s="33" t="str">
        <f>IF($A10="","",IF($AM10,IF($AQ10="PORC",$BA10*$AR10,IF($AQ10="ESCALA_GRAL",(INDEX('Tablas de Códigos'!$D$58:$D$65,MATCH($BA10,'Tablas de Códigos'!$B$58:$B$65,1))+INDEX('Tablas de Códigos'!$E$58:$E$65,MATCH($BA10,'Tablas de Códigos'!$B$58:$B$65,1))*($BA10-INDEX('Tablas de Códigos'!$F$58:$F$65,MATCH($BA10,'Tablas de Códigos'!$B$58:$B$65,1)))),IF($AQ10="ESCALA_119",(INDEX('Tablas de Códigos'!$D$69:$D$76,MATCH($BA10,'Tablas de Códigos'!$B$69:$B$76,1))+INDEX('Tablas de Códigos'!$E$69:$E$76,MATCH($BA10,'Tablas de Códigos'!$B$69:$B$76,1))*($BA10-INDEX('Tablas de Códigos'!$F$69:$F$76,MATCH($BA10,'Tablas de Códigos'!$B$69:$B$76,1)))),0))),$BA10*$AV10))</f>
        <v/>
      </c>
      <c r="BD10" s="33" t="str">
        <f t="shared" si="28"/>
        <v/>
      </c>
      <c r="BE10" s="33" t="str">
        <f t="shared" si="29"/>
        <v/>
      </c>
      <c r="BF10" s="33" t="str">
        <f t="shared" si="30"/>
        <v/>
      </c>
    </row>
    <row r="11" spans="1:58" ht="15" customHeight="1">
      <c r="A11" s="67"/>
      <c r="B11" s="70"/>
      <c r="C11" s="67"/>
      <c r="D11" s="67"/>
      <c r="E11" s="67"/>
      <c r="F11" s="67"/>
      <c r="G11" s="67"/>
      <c r="H11" s="67"/>
      <c r="I11" s="70"/>
      <c r="J11" s="67"/>
      <c r="K11" s="29" t="str">
        <f t="shared" si="0"/>
        <v/>
      </c>
      <c r="L11" s="14"/>
      <c r="M11" s="30"/>
      <c r="N11" s="67"/>
      <c r="O11" s="67"/>
      <c r="P11" s="14"/>
      <c r="Q11" s="31"/>
      <c r="R11" s="32" t="str">
        <f t="shared" si="1"/>
        <v>00</v>
      </c>
      <c r="S11" s="32" t="str">
        <f t="shared" si="2"/>
        <v/>
      </c>
      <c r="T11" s="32" t="str">
        <f t="shared" si="3"/>
        <v xml:space="preserve">                </v>
      </c>
      <c r="U11" s="32" t="str">
        <f t="shared" si="4"/>
        <v/>
      </c>
      <c r="V11" s="32" t="str">
        <f t="shared" si="5"/>
        <v>0000</v>
      </c>
      <c r="W11" s="32" t="str">
        <f t="shared" si="6"/>
        <v>000</v>
      </c>
      <c r="X11" s="32" t="str">
        <f t="shared" si="7"/>
        <v/>
      </c>
      <c r="Y11" s="32" t="str">
        <f t="shared" si="8"/>
        <v/>
      </c>
      <c r="Z11" s="32" t="str">
        <f t="shared" si="9"/>
        <v/>
      </c>
      <c r="AA11" s="32" t="str">
        <f t="shared" si="10"/>
        <v>00</v>
      </c>
      <c r="AB11" s="32" t="str">
        <f t="shared" si="11"/>
        <v>0</v>
      </c>
      <c r="AC11" s="32" t="str">
        <f t="shared" si="12"/>
        <v/>
      </c>
      <c r="AD11" s="32" t="str">
        <f t="shared" si="13"/>
        <v xml:space="preserve">  0.00</v>
      </c>
      <c r="AE11" s="32" t="str">
        <f t="shared" si="14"/>
        <v xml:space="preserve">          </v>
      </c>
      <c r="AF11" s="32" t="str">
        <f t="shared" si="15"/>
        <v>00</v>
      </c>
      <c r="AG11" s="32" t="str">
        <f t="shared" si="16"/>
        <v xml:space="preserve">                    </v>
      </c>
      <c r="AH11" s="32" t="str">
        <f t="shared" si="17"/>
        <v>00000000000000</v>
      </c>
      <c r="AI11" s="32" t="str">
        <f t="shared" si="18"/>
        <v>00000000000000</v>
      </c>
      <c r="AJ11" s="23" t="str">
        <f t="shared" si="19"/>
        <v/>
      </c>
      <c r="AK11" s="24" t="str">
        <f t="shared" si="20"/>
        <v/>
      </c>
      <c r="AL11" s="32" t="str">
        <f t="shared" si="21"/>
        <v/>
      </c>
      <c r="AM11" s="32" t="str">
        <f t="shared" si="22"/>
        <v/>
      </c>
      <c r="AN11" s="32" t="str">
        <f>IF($A11="","",IFERROR(MATCH($F11,'Tablas de Códigos'!$G$28:$G$52,0),""))</f>
        <v/>
      </c>
      <c r="AO11" s="33" t="str">
        <f>IF($AN11="","",INDEX('Tablas de Códigos'!$H$28:$H$52,$AN11))</f>
        <v/>
      </c>
      <c r="AP11" s="32" t="str">
        <f>IF($AN11="","",INDEX('Tablas de Códigos'!$I$28:$I$52,$AN11))</f>
        <v/>
      </c>
      <c r="AQ11" s="32" t="str">
        <f>IF($AN11="","",INDEX('Tablas de Códigos'!$J$28:$J$52,$AN11))</f>
        <v/>
      </c>
      <c r="AR11" s="32" t="str">
        <f>IF($AN11="","",INDEX('Tablas de Códigos'!$K$28:$K$52,$AN11))</f>
        <v/>
      </c>
      <c r="AS11" s="32" t="str">
        <f>IF($AN11="","",INDEX('Tablas de Códigos'!$L$28:$L$52,$AN11))</f>
        <v/>
      </c>
      <c r="AT11" s="32" t="str">
        <f>IF($AN11="","",INDEX('Tablas de Códigos'!$M$28:$M$52,$AN11))</f>
        <v/>
      </c>
      <c r="AU11" s="32" t="str">
        <f t="shared" si="23"/>
        <v/>
      </c>
      <c r="AV11" s="32" t="str">
        <f t="shared" si="24"/>
        <v/>
      </c>
      <c r="AW11" s="33" t="str">
        <f t="shared" si="25"/>
        <v/>
      </c>
      <c r="AX11" s="33" t="str">
        <f>IF($A11="","",SUMIFS($H$5:H11,$O$5:O11,$O11,$F$5:F11,$F11,$AL$5:AL11,$AL11))</f>
        <v/>
      </c>
      <c r="AY11" s="33" t="str">
        <f>IF($A11="","",SUMIFS($H$5:H10,$O$5:O10,$O11,$F$5:F10,$F11,$AL$5:AL10,$AL11))</f>
        <v/>
      </c>
      <c r="AZ11" s="33" t="str">
        <f t="shared" si="26"/>
        <v/>
      </c>
      <c r="BA11" s="33" t="str">
        <f t="shared" si="27"/>
        <v/>
      </c>
      <c r="BB11" s="33" t="str">
        <f>IF($A11="","",IF($AM11,IF($AQ11="PORC",$AZ11*$AR11,IF($AQ11="ESCALA_GRAL",(INDEX('Tablas de Códigos'!$D$58:$D$65,MATCH($AZ11,'Tablas de Códigos'!$B$58:$B$65,1))+INDEX('Tablas de Códigos'!$E$58:$E$65,MATCH($AZ11,'Tablas de Códigos'!$B$58:$B$65,1))*($AZ11-INDEX('Tablas de Códigos'!$F$58:$F$65,MATCH($AZ11,'Tablas de Códigos'!$B$58:$B$65,1)))),IF($AQ11="ESCALA_119",(INDEX('Tablas de Códigos'!$D$69:$D$76,MATCH($AZ11,'Tablas de Códigos'!$B$69:$B$76,1))+INDEX('Tablas de Códigos'!$E$69:$E$76,MATCH($AZ11,'Tablas de Códigos'!$B$69:$B$76,1))*($AZ11-INDEX('Tablas de Códigos'!$F$69:$F$76,MATCH($AZ11,'Tablas de Códigos'!$B$69:$B$76,1)))),0))),$AZ11*$AV11))</f>
        <v/>
      </c>
      <c r="BC11" s="33" t="str">
        <f>IF($A11="","",IF($AM11,IF($AQ11="PORC",$BA11*$AR11,IF($AQ11="ESCALA_GRAL",(INDEX('Tablas de Códigos'!$D$58:$D$65,MATCH($BA11,'Tablas de Códigos'!$B$58:$B$65,1))+INDEX('Tablas de Códigos'!$E$58:$E$65,MATCH($BA11,'Tablas de Códigos'!$B$58:$B$65,1))*($BA11-INDEX('Tablas de Códigos'!$F$58:$F$65,MATCH($BA11,'Tablas de Códigos'!$B$58:$B$65,1)))),IF($AQ11="ESCALA_119",(INDEX('Tablas de Códigos'!$D$69:$D$76,MATCH($BA11,'Tablas de Códigos'!$B$69:$B$76,1))+INDEX('Tablas de Códigos'!$E$69:$E$76,MATCH($BA11,'Tablas de Códigos'!$B$69:$B$76,1))*($BA11-INDEX('Tablas de Códigos'!$F$69:$F$76,MATCH($BA11,'Tablas de Códigos'!$B$69:$B$76,1)))),0))),$BA11*$AV11))</f>
        <v/>
      </c>
      <c r="BD11" s="33" t="str">
        <f t="shared" si="28"/>
        <v/>
      </c>
      <c r="BE11" s="33" t="str">
        <f t="shared" si="29"/>
        <v/>
      </c>
      <c r="BF11" s="33" t="str">
        <f t="shared" si="30"/>
        <v/>
      </c>
    </row>
    <row r="12" spans="1:58" ht="15" customHeight="1">
      <c r="A12" s="13"/>
      <c r="B12" s="27"/>
      <c r="C12" s="13"/>
      <c r="D12" s="28"/>
      <c r="E12" s="13"/>
      <c r="F12" s="13"/>
      <c r="G12" s="13"/>
      <c r="H12" s="28"/>
      <c r="I12" s="27"/>
      <c r="J12" s="13"/>
      <c r="K12" s="29" t="str">
        <f t="shared" si="0"/>
        <v/>
      </c>
      <c r="L12" s="14"/>
      <c r="M12" s="30"/>
      <c r="N12" s="13"/>
      <c r="O12" s="13"/>
      <c r="P12" s="14"/>
      <c r="Q12" s="31"/>
      <c r="R12" s="32" t="str">
        <f t="shared" si="1"/>
        <v>00</v>
      </c>
      <c r="S12" s="32" t="str">
        <f t="shared" si="2"/>
        <v/>
      </c>
      <c r="T12" s="32" t="str">
        <f t="shared" si="3"/>
        <v xml:space="preserve">                </v>
      </c>
      <c r="U12" s="32" t="str">
        <f t="shared" si="4"/>
        <v/>
      </c>
      <c r="V12" s="32" t="str">
        <f t="shared" si="5"/>
        <v>0000</v>
      </c>
      <c r="W12" s="32" t="str">
        <f t="shared" si="6"/>
        <v>000</v>
      </c>
      <c r="X12" s="32" t="str">
        <f t="shared" si="7"/>
        <v/>
      </c>
      <c r="Y12" s="32" t="str">
        <f t="shared" si="8"/>
        <v/>
      </c>
      <c r="Z12" s="32" t="str">
        <f t="shared" si="9"/>
        <v/>
      </c>
      <c r="AA12" s="32" t="str">
        <f t="shared" si="10"/>
        <v>00</v>
      </c>
      <c r="AB12" s="32" t="str">
        <f t="shared" si="11"/>
        <v>0</v>
      </c>
      <c r="AC12" s="32" t="str">
        <f t="shared" si="12"/>
        <v/>
      </c>
      <c r="AD12" s="32" t="str">
        <f t="shared" si="13"/>
        <v xml:space="preserve">  0.00</v>
      </c>
      <c r="AE12" s="32" t="str">
        <f t="shared" si="14"/>
        <v xml:space="preserve">          </v>
      </c>
      <c r="AF12" s="32" t="str">
        <f t="shared" si="15"/>
        <v>00</v>
      </c>
      <c r="AG12" s="32" t="str">
        <f t="shared" si="16"/>
        <v xml:space="preserve">                    </v>
      </c>
      <c r="AH12" s="32" t="str">
        <f t="shared" si="17"/>
        <v>00000000000000</v>
      </c>
      <c r="AI12" s="32" t="str">
        <f t="shared" si="18"/>
        <v>00000000000000</v>
      </c>
      <c r="AJ12" s="23" t="str">
        <f t="shared" si="19"/>
        <v/>
      </c>
      <c r="AK12" s="24" t="str">
        <f t="shared" si="20"/>
        <v/>
      </c>
      <c r="AL12" s="32" t="str">
        <f t="shared" si="21"/>
        <v/>
      </c>
      <c r="AM12" s="32" t="str">
        <f t="shared" si="22"/>
        <v/>
      </c>
      <c r="AN12" s="32" t="str">
        <f>IF($A12="","",IFERROR(MATCH($F12,'Tablas de Códigos'!$G$28:$G$52,0),""))</f>
        <v/>
      </c>
      <c r="AO12" s="33" t="str">
        <f>IF($AN12="","",INDEX('Tablas de Códigos'!$H$28:$H$52,$AN12))</f>
        <v/>
      </c>
      <c r="AP12" s="32" t="str">
        <f>IF($AN12="","",INDEX('Tablas de Códigos'!$I$28:$I$52,$AN12))</f>
        <v/>
      </c>
      <c r="AQ12" s="32" t="str">
        <f>IF($AN12="","",INDEX('Tablas de Códigos'!$J$28:$J$52,$AN12))</f>
        <v/>
      </c>
      <c r="AR12" s="32" t="str">
        <f>IF($AN12="","",INDEX('Tablas de Códigos'!$K$28:$K$52,$AN12))</f>
        <v/>
      </c>
      <c r="AS12" s="32" t="str">
        <f>IF($AN12="","",INDEX('Tablas de Códigos'!$L$28:$L$52,$AN12))</f>
        <v/>
      </c>
      <c r="AT12" s="32" t="str">
        <f>IF($AN12="","",INDEX('Tablas de Códigos'!$M$28:$M$52,$AN12))</f>
        <v/>
      </c>
      <c r="AU12" s="32" t="str">
        <f t="shared" si="23"/>
        <v/>
      </c>
      <c r="AV12" s="32" t="str">
        <f t="shared" si="24"/>
        <v/>
      </c>
      <c r="AW12" s="33" t="str">
        <f t="shared" si="25"/>
        <v/>
      </c>
      <c r="AX12" s="33" t="str">
        <f>IF($A12="","",SUMIFS($H$5:H12,$O$5:O12,$O12,$F$5:F12,$F12,$AL$5:AL12,$AL12))</f>
        <v/>
      </c>
      <c r="AY12" s="33" t="str">
        <f>IF($A12="","",SUMIFS($H$5:H11,$O$5:O11,$O12,$F$5:F11,$F12,$AL$5:AL11,$AL12))</f>
        <v/>
      </c>
      <c r="AZ12" s="33" t="str">
        <f t="shared" si="26"/>
        <v/>
      </c>
      <c r="BA12" s="33" t="str">
        <f t="shared" si="27"/>
        <v/>
      </c>
      <c r="BB12" s="33" t="str">
        <f>IF($A12="","",IF($AM12,IF($AQ12="PORC",$AZ12*$AR12,IF($AQ12="ESCALA_GRAL",(INDEX('Tablas de Códigos'!$D$58:$D$65,MATCH($AZ12,'Tablas de Códigos'!$B$58:$B$65,1))+INDEX('Tablas de Códigos'!$E$58:$E$65,MATCH($AZ12,'Tablas de Códigos'!$B$58:$B$65,1))*($AZ12-INDEX('Tablas de Códigos'!$F$58:$F$65,MATCH($AZ12,'Tablas de Códigos'!$B$58:$B$65,1)))),IF($AQ12="ESCALA_119",(INDEX('Tablas de Códigos'!$D$69:$D$76,MATCH($AZ12,'Tablas de Códigos'!$B$69:$B$76,1))+INDEX('Tablas de Códigos'!$E$69:$E$76,MATCH($AZ12,'Tablas de Códigos'!$B$69:$B$76,1))*($AZ12-INDEX('Tablas de Códigos'!$F$69:$F$76,MATCH($AZ12,'Tablas de Códigos'!$B$69:$B$76,1)))),0))),$AZ12*$AV12))</f>
        <v/>
      </c>
      <c r="BC12" s="33" t="str">
        <f>IF($A12="","",IF($AM12,IF($AQ12="PORC",$BA12*$AR12,IF($AQ12="ESCALA_GRAL",(INDEX('Tablas de Códigos'!$D$58:$D$65,MATCH($BA12,'Tablas de Códigos'!$B$58:$B$65,1))+INDEX('Tablas de Códigos'!$E$58:$E$65,MATCH($BA12,'Tablas de Códigos'!$B$58:$B$65,1))*($BA12-INDEX('Tablas de Códigos'!$F$58:$F$65,MATCH($BA12,'Tablas de Códigos'!$B$58:$B$65,1)))),IF($AQ12="ESCALA_119",(INDEX('Tablas de Códigos'!$D$69:$D$76,MATCH($BA12,'Tablas de Códigos'!$B$69:$B$76,1))+INDEX('Tablas de Códigos'!$E$69:$E$76,MATCH($BA12,'Tablas de Códigos'!$B$69:$B$76,1))*($BA12-INDEX('Tablas de Códigos'!$F$69:$F$76,MATCH($BA12,'Tablas de Códigos'!$B$69:$B$76,1)))),0))),$BA12*$AV12))</f>
        <v/>
      </c>
      <c r="BD12" s="33" t="str">
        <f t="shared" si="28"/>
        <v/>
      </c>
      <c r="BE12" s="33" t="str">
        <f t="shared" si="29"/>
        <v/>
      </c>
      <c r="BF12" s="33" t="str">
        <f t="shared" si="30"/>
        <v/>
      </c>
    </row>
    <row r="13" spans="1:58" ht="15" customHeight="1">
      <c r="A13" s="13"/>
      <c r="B13" s="27"/>
      <c r="C13" s="13"/>
      <c r="D13" s="28"/>
      <c r="E13" s="13"/>
      <c r="F13" s="13"/>
      <c r="G13" s="13"/>
      <c r="H13" s="28"/>
      <c r="I13" s="27"/>
      <c r="J13" s="13"/>
      <c r="K13" s="29" t="str">
        <f t="shared" si="0"/>
        <v/>
      </c>
      <c r="L13" s="14"/>
      <c r="M13" s="30"/>
      <c r="N13" s="13"/>
      <c r="O13" s="13"/>
      <c r="P13" s="14"/>
      <c r="Q13" s="31"/>
      <c r="R13" s="32" t="str">
        <f t="shared" si="1"/>
        <v>00</v>
      </c>
      <c r="S13" s="32" t="str">
        <f t="shared" si="2"/>
        <v/>
      </c>
      <c r="T13" s="32" t="str">
        <f t="shared" si="3"/>
        <v xml:space="preserve">                </v>
      </c>
      <c r="U13" s="32" t="str">
        <f t="shared" si="4"/>
        <v/>
      </c>
      <c r="V13" s="32" t="str">
        <f t="shared" si="5"/>
        <v>0000</v>
      </c>
      <c r="W13" s="32" t="str">
        <f t="shared" si="6"/>
        <v>000</v>
      </c>
      <c r="X13" s="32" t="str">
        <f t="shared" si="7"/>
        <v/>
      </c>
      <c r="Y13" s="32" t="str">
        <f t="shared" si="8"/>
        <v/>
      </c>
      <c r="Z13" s="32" t="str">
        <f t="shared" si="9"/>
        <v/>
      </c>
      <c r="AA13" s="32" t="str">
        <f t="shared" si="10"/>
        <v>00</v>
      </c>
      <c r="AB13" s="32" t="str">
        <f t="shared" si="11"/>
        <v>0</v>
      </c>
      <c r="AC13" s="32" t="str">
        <f t="shared" si="12"/>
        <v/>
      </c>
      <c r="AD13" s="32" t="str">
        <f t="shared" si="13"/>
        <v xml:space="preserve">  0.00</v>
      </c>
      <c r="AE13" s="32" t="str">
        <f t="shared" si="14"/>
        <v xml:space="preserve">          </v>
      </c>
      <c r="AF13" s="32" t="str">
        <f t="shared" si="15"/>
        <v>00</v>
      </c>
      <c r="AG13" s="32" t="str">
        <f t="shared" si="16"/>
        <v xml:space="preserve">                    </v>
      </c>
      <c r="AH13" s="32" t="str">
        <f t="shared" si="17"/>
        <v>00000000000000</v>
      </c>
      <c r="AI13" s="32" t="str">
        <f t="shared" si="18"/>
        <v>00000000000000</v>
      </c>
      <c r="AJ13" s="23" t="str">
        <f t="shared" si="19"/>
        <v/>
      </c>
      <c r="AK13" s="24" t="str">
        <f t="shared" si="20"/>
        <v/>
      </c>
      <c r="AL13" s="32" t="str">
        <f t="shared" si="21"/>
        <v/>
      </c>
      <c r="AM13" s="32" t="str">
        <f t="shared" si="22"/>
        <v/>
      </c>
      <c r="AN13" s="32" t="str">
        <f>IF($A13="","",IFERROR(MATCH($F13,'Tablas de Códigos'!$G$28:$G$52,0),""))</f>
        <v/>
      </c>
      <c r="AO13" s="33" t="str">
        <f>IF($AN13="","",INDEX('Tablas de Códigos'!$H$28:$H$52,$AN13))</f>
        <v/>
      </c>
      <c r="AP13" s="32" t="str">
        <f>IF($AN13="","",INDEX('Tablas de Códigos'!$I$28:$I$52,$AN13))</f>
        <v/>
      </c>
      <c r="AQ13" s="32" t="str">
        <f>IF($AN13="","",INDEX('Tablas de Códigos'!$J$28:$J$52,$AN13))</f>
        <v/>
      </c>
      <c r="AR13" s="32" t="str">
        <f>IF($AN13="","",INDEX('Tablas de Códigos'!$K$28:$K$52,$AN13))</f>
        <v/>
      </c>
      <c r="AS13" s="32" t="str">
        <f>IF($AN13="","",INDEX('Tablas de Códigos'!$L$28:$L$52,$AN13))</f>
        <v/>
      </c>
      <c r="AT13" s="32" t="str">
        <f>IF($AN13="","",INDEX('Tablas de Códigos'!$M$28:$M$52,$AN13))</f>
        <v/>
      </c>
      <c r="AU13" s="32" t="str">
        <f t="shared" si="23"/>
        <v/>
      </c>
      <c r="AV13" s="32" t="str">
        <f t="shared" si="24"/>
        <v/>
      </c>
      <c r="AW13" s="33" t="str">
        <f t="shared" si="25"/>
        <v/>
      </c>
      <c r="AX13" s="33" t="str">
        <f>IF($A13="","",SUMIFS($H$5:H13,$O$5:O13,$O13,$F$5:F13,$F13,$AL$5:AL13,$AL13))</f>
        <v/>
      </c>
      <c r="AY13" s="33" t="str">
        <f>IF($A13="","",SUMIFS($H$5:H12,$O$5:O12,$O13,$F$5:F12,$F13,$AL$5:AL12,$AL13))</f>
        <v/>
      </c>
      <c r="AZ13" s="33" t="str">
        <f t="shared" si="26"/>
        <v/>
      </c>
      <c r="BA13" s="33" t="str">
        <f t="shared" si="27"/>
        <v/>
      </c>
      <c r="BB13" s="33" t="str">
        <f>IF($A13="","",IF($AM13,IF($AQ13="PORC",$AZ13*$AR13,IF($AQ13="ESCALA_GRAL",(INDEX('Tablas de Códigos'!$D$58:$D$65,MATCH($AZ13,'Tablas de Códigos'!$B$58:$B$65,1))+INDEX('Tablas de Códigos'!$E$58:$E$65,MATCH($AZ13,'Tablas de Códigos'!$B$58:$B$65,1))*($AZ13-INDEX('Tablas de Códigos'!$F$58:$F$65,MATCH($AZ13,'Tablas de Códigos'!$B$58:$B$65,1)))),IF($AQ13="ESCALA_119",(INDEX('Tablas de Códigos'!$D$69:$D$76,MATCH($AZ13,'Tablas de Códigos'!$B$69:$B$76,1))+INDEX('Tablas de Códigos'!$E$69:$E$76,MATCH($AZ13,'Tablas de Códigos'!$B$69:$B$76,1))*($AZ13-INDEX('Tablas de Códigos'!$F$69:$F$76,MATCH($AZ13,'Tablas de Códigos'!$B$69:$B$76,1)))),0))),$AZ13*$AV13))</f>
        <v/>
      </c>
      <c r="BC13" s="33" t="str">
        <f>IF($A13="","",IF($AM13,IF($AQ13="PORC",$BA13*$AR13,IF($AQ13="ESCALA_GRAL",(INDEX('Tablas de Códigos'!$D$58:$D$65,MATCH($BA13,'Tablas de Códigos'!$B$58:$B$65,1))+INDEX('Tablas de Códigos'!$E$58:$E$65,MATCH($BA13,'Tablas de Códigos'!$B$58:$B$65,1))*($BA13-INDEX('Tablas de Códigos'!$F$58:$F$65,MATCH($BA13,'Tablas de Códigos'!$B$58:$B$65,1)))),IF($AQ13="ESCALA_119",(INDEX('Tablas de Códigos'!$D$69:$D$76,MATCH($BA13,'Tablas de Códigos'!$B$69:$B$76,1))+INDEX('Tablas de Códigos'!$E$69:$E$76,MATCH($BA13,'Tablas de Códigos'!$B$69:$B$76,1))*($BA13-INDEX('Tablas de Códigos'!$F$69:$F$76,MATCH($BA13,'Tablas de Códigos'!$B$69:$B$76,1)))),0))),$BA13*$AV13))</f>
        <v/>
      </c>
      <c r="BD13" s="33" t="str">
        <f t="shared" si="28"/>
        <v/>
      </c>
      <c r="BE13" s="33" t="str">
        <f t="shared" si="29"/>
        <v/>
      </c>
      <c r="BF13" s="33" t="str">
        <f t="shared" si="30"/>
        <v/>
      </c>
    </row>
    <row r="14" spans="1:58" ht="15" customHeight="1">
      <c r="A14" s="13"/>
      <c r="B14" s="27"/>
      <c r="C14" s="13"/>
      <c r="D14" s="28"/>
      <c r="E14" s="13"/>
      <c r="F14" s="13"/>
      <c r="G14" s="13"/>
      <c r="H14" s="28"/>
      <c r="I14" s="27"/>
      <c r="J14" s="13"/>
      <c r="K14" s="29" t="str">
        <f t="shared" si="0"/>
        <v/>
      </c>
      <c r="L14" s="14"/>
      <c r="M14" s="30"/>
      <c r="N14" s="13"/>
      <c r="O14" s="13"/>
      <c r="P14" s="14"/>
      <c r="Q14" s="31"/>
      <c r="R14" s="32" t="str">
        <f t="shared" si="1"/>
        <v>00</v>
      </c>
      <c r="S14" s="32" t="str">
        <f t="shared" si="2"/>
        <v/>
      </c>
      <c r="T14" s="32" t="str">
        <f t="shared" si="3"/>
        <v xml:space="preserve">                </v>
      </c>
      <c r="U14" s="32" t="str">
        <f t="shared" si="4"/>
        <v/>
      </c>
      <c r="V14" s="32" t="str">
        <f t="shared" si="5"/>
        <v>0000</v>
      </c>
      <c r="W14" s="32" t="str">
        <f t="shared" si="6"/>
        <v>000</v>
      </c>
      <c r="X14" s="32" t="str">
        <f t="shared" si="7"/>
        <v/>
      </c>
      <c r="Y14" s="32" t="str">
        <f t="shared" si="8"/>
        <v/>
      </c>
      <c r="Z14" s="32" t="str">
        <f t="shared" si="9"/>
        <v/>
      </c>
      <c r="AA14" s="32" t="str">
        <f t="shared" si="10"/>
        <v>00</v>
      </c>
      <c r="AB14" s="32" t="str">
        <f t="shared" si="11"/>
        <v>0</v>
      </c>
      <c r="AC14" s="32" t="str">
        <f t="shared" si="12"/>
        <v/>
      </c>
      <c r="AD14" s="32" t="str">
        <f t="shared" si="13"/>
        <v xml:space="preserve">  0.00</v>
      </c>
      <c r="AE14" s="32" t="str">
        <f t="shared" si="14"/>
        <v xml:space="preserve">          </v>
      </c>
      <c r="AF14" s="32" t="str">
        <f t="shared" si="15"/>
        <v>00</v>
      </c>
      <c r="AG14" s="32" t="str">
        <f t="shared" si="16"/>
        <v xml:space="preserve">                    </v>
      </c>
      <c r="AH14" s="32" t="str">
        <f t="shared" si="17"/>
        <v>00000000000000</v>
      </c>
      <c r="AI14" s="32" t="str">
        <f t="shared" si="18"/>
        <v>00000000000000</v>
      </c>
      <c r="AJ14" s="23" t="str">
        <f t="shared" si="19"/>
        <v/>
      </c>
      <c r="AK14" s="24" t="str">
        <f t="shared" si="20"/>
        <v/>
      </c>
      <c r="AL14" s="32" t="str">
        <f t="shared" si="21"/>
        <v/>
      </c>
      <c r="AM14" s="32" t="str">
        <f t="shared" si="22"/>
        <v/>
      </c>
      <c r="AN14" s="32" t="str">
        <f>IF($A14="","",IFERROR(MATCH($F14,'Tablas de Códigos'!$G$28:$G$52,0),""))</f>
        <v/>
      </c>
      <c r="AO14" s="33" t="str">
        <f>IF($AN14="","",INDEX('Tablas de Códigos'!$H$28:$H$52,$AN14))</f>
        <v/>
      </c>
      <c r="AP14" s="32" t="str">
        <f>IF($AN14="","",INDEX('Tablas de Códigos'!$I$28:$I$52,$AN14))</f>
        <v/>
      </c>
      <c r="AQ14" s="32" t="str">
        <f>IF($AN14="","",INDEX('Tablas de Códigos'!$J$28:$J$52,$AN14))</f>
        <v/>
      </c>
      <c r="AR14" s="32" t="str">
        <f>IF($AN14="","",INDEX('Tablas de Códigos'!$K$28:$K$52,$AN14))</f>
        <v/>
      </c>
      <c r="AS14" s="32" t="str">
        <f>IF($AN14="","",INDEX('Tablas de Códigos'!$L$28:$L$52,$AN14))</f>
        <v/>
      </c>
      <c r="AT14" s="32" t="str">
        <f>IF($AN14="","",INDEX('Tablas de Códigos'!$M$28:$M$52,$AN14))</f>
        <v/>
      </c>
      <c r="AU14" s="32" t="str">
        <f t="shared" si="23"/>
        <v/>
      </c>
      <c r="AV14" s="32" t="str">
        <f t="shared" si="24"/>
        <v/>
      </c>
      <c r="AW14" s="33" t="str">
        <f t="shared" si="25"/>
        <v/>
      </c>
      <c r="AX14" s="33" t="str">
        <f>IF($A14="","",SUMIFS($H$5:H14,$O$5:O14,$O14,$F$5:F14,$F14,$AL$5:AL14,$AL14))</f>
        <v/>
      </c>
      <c r="AY14" s="33" t="str">
        <f>IF($A14="","",SUMIFS($H$5:H13,$O$5:O13,$O14,$F$5:F13,$F14,$AL$5:AL13,$AL14))</f>
        <v/>
      </c>
      <c r="AZ14" s="33" t="str">
        <f t="shared" si="26"/>
        <v/>
      </c>
      <c r="BA14" s="33" t="str">
        <f t="shared" si="27"/>
        <v/>
      </c>
      <c r="BB14" s="33" t="str">
        <f>IF($A14="","",IF($AM14,IF($AQ14="PORC",$AZ14*$AR14,IF($AQ14="ESCALA_GRAL",(INDEX('Tablas de Códigos'!$D$58:$D$65,MATCH($AZ14,'Tablas de Códigos'!$B$58:$B$65,1))+INDEX('Tablas de Códigos'!$E$58:$E$65,MATCH($AZ14,'Tablas de Códigos'!$B$58:$B$65,1))*($AZ14-INDEX('Tablas de Códigos'!$F$58:$F$65,MATCH($AZ14,'Tablas de Códigos'!$B$58:$B$65,1)))),IF($AQ14="ESCALA_119",(INDEX('Tablas de Códigos'!$D$69:$D$76,MATCH($AZ14,'Tablas de Códigos'!$B$69:$B$76,1))+INDEX('Tablas de Códigos'!$E$69:$E$76,MATCH($AZ14,'Tablas de Códigos'!$B$69:$B$76,1))*($AZ14-INDEX('Tablas de Códigos'!$F$69:$F$76,MATCH($AZ14,'Tablas de Códigos'!$B$69:$B$76,1)))),0))),$AZ14*$AV14))</f>
        <v/>
      </c>
      <c r="BC14" s="33" t="str">
        <f>IF($A14="","",IF($AM14,IF($AQ14="PORC",$BA14*$AR14,IF($AQ14="ESCALA_GRAL",(INDEX('Tablas de Códigos'!$D$58:$D$65,MATCH($BA14,'Tablas de Códigos'!$B$58:$B$65,1))+INDEX('Tablas de Códigos'!$E$58:$E$65,MATCH($BA14,'Tablas de Códigos'!$B$58:$B$65,1))*($BA14-INDEX('Tablas de Códigos'!$F$58:$F$65,MATCH($BA14,'Tablas de Códigos'!$B$58:$B$65,1)))),IF($AQ14="ESCALA_119",(INDEX('Tablas de Códigos'!$D$69:$D$76,MATCH($BA14,'Tablas de Códigos'!$B$69:$B$76,1))+INDEX('Tablas de Códigos'!$E$69:$E$76,MATCH($BA14,'Tablas de Códigos'!$B$69:$B$76,1))*($BA14-INDEX('Tablas de Códigos'!$F$69:$F$76,MATCH($BA14,'Tablas de Códigos'!$B$69:$B$76,1)))),0))),$BA14*$AV14))</f>
        <v/>
      </c>
      <c r="BD14" s="33" t="str">
        <f t="shared" si="28"/>
        <v/>
      </c>
      <c r="BE14" s="33" t="str">
        <f t="shared" si="29"/>
        <v/>
      </c>
      <c r="BF14" s="33" t="str">
        <f t="shared" si="30"/>
        <v/>
      </c>
    </row>
    <row r="15" spans="1:58" ht="15" customHeight="1">
      <c r="A15" s="13"/>
      <c r="B15" s="27"/>
      <c r="C15" s="13"/>
      <c r="D15" s="28"/>
      <c r="E15" s="13"/>
      <c r="F15" s="13"/>
      <c r="G15" s="13"/>
      <c r="H15" s="28"/>
      <c r="I15" s="27"/>
      <c r="J15" s="13"/>
      <c r="K15" s="29" t="str">
        <f t="shared" si="0"/>
        <v/>
      </c>
      <c r="L15" s="14"/>
      <c r="M15" s="30"/>
      <c r="N15" s="13"/>
      <c r="O15" s="13"/>
      <c r="P15" s="14"/>
      <c r="Q15" s="31"/>
      <c r="R15" s="32" t="str">
        <f t="shared" si="1"/>
        <v>00</v>
      </c>
      <c r="S15" s="32" t="str">
        <f t="shared" si="2"/>
        <v/>
      </c>
      <c r="T15" s="32" t="str">
        <f t="shared" si="3"/>
        <v xml:space="preserve">                </v>
      </c>
      <c r="U15" s="32" t="str">
        <f t="shared" si="4"/>
        <v/>
      </c>
      <c r="V15" s="32" t="str">
        <f t="shared" si="5"/>
        <v>0000</v>
      </c>
      <c r="W15" s="32" t="str">
        <f t="shared" si="6"/>
        <v>000</v>
      </c>
      <c r="X15" s="32" t="str">
        <f t="shared" si="7"/>
        <v/>
      </c>
      <c r="Y15" s="32" t="str">
        <f t="shared" si="8"/>
        <v/>
      </c>
      <c r="Z15" s="32" t="str">
        <f t="shared" si="9"/>
        <v/>
      </c>
      <c r="AA15" s="32" t="str">
        <f t="shared" si="10"/>
        <v>00</v>
      </c>
      <c r="AB15" s="32" t="str">
        <f t="shared" si="11"/>
        <v>0</v>
      </c>
      <c r="AC15" s="32" t="str">
        <f t="shared" si="12"/>
        <v/>
      </c>
      <c r="AD15" s="32" t="str">
        <f t="shared" si="13"/>
        <v xml:space="preserve">  0.00</v>
      </c>
      <c r="AE15" s="32" t="str">
        <f t="shared" si="14"/>
        <v xml:space="preserve">          </v>
      </c>
      <c r="AF15" s="32" t="str">
        <f t="shared" si="15"/>
        <v>00</v>
      </c>
      <c r="AG15" s="32" t="str">
        <f t="shared" si="16"/>
        <v xml:space="preserve">                    </v>
      </c>
      <c r="AH15" s="32" t="str">
        <f t="shared" si="17"/>
        <v>00000000000000</v>
      </c>
      <c r="AI15" s="32" t="str">
        <f t="shared" si="18"/>
        <v>00000000000000</v>
      </c>
      <c r="AJ15" s="23" t="str">
        <f t="shared" si="19"/>
        <v/>
      </c>
      <c r="AK15" s="24" t="str">
        <f t="shared" si="20"/>
        <v/>
      </c>
      <c r="AL15" s="32" t="str">
        <f t="shared" si="21"/>
        <v/>
      </c>
      <c r="AM15" s="32" t="str">
        <f t="shared" si="22"/>
        <v/>
      </c>
      <c r="AN15" s="32" t="str">
        <f>IF($A15="","",IFERROR(MATCH($F15,'Tablas de Códigos'!$G$28:$G$52,0),""))</f>
        <v/>
      </c>
      <c r="AO15" s="33" t="str">
        <f>IF($AN15="","",INDEX('Tablas de Códigos'!$H$28:$H$52,$AN15))</f>
        <v/>
      </c>
      <c r="AP15" s="32" t="str">
        <f>IF($AN15="","",INDEX('Tablas de Códigos'!$I$28:$I$52,$AN15))</f>
        <v/>
      </c>
      <c r="AQ15" s="32" t="str">
        <f>IF($AN15="","",INDEX('Tablas de Códigos'!$J$28:$J$52,$AN15))</f>
        <v/>
      </c>
      <c r="AR15" s="32" t="str">
        <f>IF($AN15="","",INDEX('Tablas de Códigos'!$K$28:$K$52,$AN15))</f>
        <v/>
      </c>
      <c r="AS15" s="32" t="str">
        <f>IF($AN15="","",INDEX('Tablas de Códigos'!$L$28:$L$52,$AN15))</f>
        <v/>
      </c>
      <c r="AT15" s="32" t="str">
        <f>IF($AN15="","",INDEX('Tablas de Códigos'!$M$28:$M$52,$AN15))</f>
        <v/>
      </c>
      <c r="AU15" s="32" t="str">
        <f t="shared" si="23"/>
        <v/>
      </c>
      <c r="AV15" s="32" t="str">
        <f t="shared" si="24"/>
        <v/>
      </c>
      <c r="AW15" s="33" t="str">
        <f t="shared" si="25"/>
        <v/>
      </c>
      <c r="AX15" s="33" t="str">
        <f>IF($A15="","",SUMIFS($H$5:H15,$O$5:O15,$O15,$F$5:F15,$F15,$AL$5:AL15,$AL15))</f>
        <v/>
      </c>
      <c r="AY15" s="33" t="str">
        <f>IF($A15="","",SUMIFS($H$5:H14,$O$5:O14,$O15,$F$5:F14,$F15,$AL$5:AL14,$AL15))</f>
        <v/>
      </c>
      <c r="AZ15" s="33" t="str">
        <f t="shared" si="26"/>
        <v/>
      </c>
      <c r="BA15" s="33" t="str">
        <f t="shared" si="27"/>
        <v/>
      </c>
      <c r="BB15" s="33" t="str">
        <f>IF($A15="","",IF($AM15,IF($AQ15="PORC",$AZ15*$AR15,IF($AQ15="ESCALA_GRAL",(INDEX('Tablas de Códigos'!$D$58:$D$65,MATCH($AZ15,'Tablas de Códigos'!$B$58:$B$65,1))+INDEX('Tablas de Códigos'!$E$58:$E$65,MATCH($AZ15,'Tablas de Códigos'!$B$58:$B$65,1))*($AZ15-INDEX('Tablas de Códigos'!$F$58:$F$65,MATCH($AZ15,'Tablas de Códigos'!$B$58:$B$65,1)))),IF($AQ15="ESCALA_119",(INDEX('Tablas de Códigos'!$D$69:$D$76,MATCH($AZ15,'Tablas de Códigos'!$B$69:$B$76,1))+INDEX('Tablas de Códigos'!$E$69:$E$76,MATCH($AZ15,'Tablas de Códigos'!$B$69:$B$76,1))*($AZ15-INDEX('Tablas de Códigos'!$F$69:$F$76,MATCH($AZ15,'Tablas de Códigos'!$B$69:$B$76,1)))),0))),$AZ15*$AV15))</f>
        <v/>
      </c>
      <c r="BC15" s="33" t="str">
        <f>IF($A15="","",IF($AM15,IF($AQ15="PORC",$BA15*$AR15,IF($AQ15="ESCALA_GRAL",(INDEX('Tablas de Códigos'!$D$58:$D$65,MATCH($BA15,'Tablas de Códigos'!$B$58:$B$65,1))+INDEX('Tablas de Códigos'!$E$58:$E$65,MATCH($BA15,'Tablas de Códigos'!$B$58:$B$65,1))*($BA15-INDEX('Tablas de Códigos'!$F$58:$F$65,MATCH($BA15,'Tablas de Códigos'!$B$58:$B$65,1)))),IF($AQ15="ESCALA_119",(INDEX('Tablas de Códigos'!$D$69:$D$76,MATCH($BA15,'Tablas de Códigos'!$B$69:$B$76,1))+INDEX('Tablas de Códigos'!$E$69:$E$76,MATCH($BA15,'Tablas de Códigos'!$B$69:$B$76,1))*($BA15-INDEX('Tablas de Códigos'!$F$69:$F$76,MATCH($BA15,'Tablas de Códigos'!$B$69:$B$76,1)))),0))),$BA15*$AV15))</f>
        <v/>
      </c>
      <c r="BD15" s="33" t="str">
        <f t="shared" si="28"/>
        <v/>
      </c>
      <c r="BE15" s="33" t="str">
        <f t="shared" si="29"/>
        <v/>
      </c>
      <c r="BF15" s="33" t="str">
        <f t="shared" si="30"/>
        <v/>
      </c>
    </row>
    <row r="16" spans="1:58" ht="15" customHeight="1">
      <c r="A16" s="13"/>
      <c r="B16" s="27"/>
      <c r="C16" s="13"/>
      <c r="D16" s="28"/>
      <c r="E16" s="13"/>
      <c r="F16" s="13"/>
      <c r="G16" s="13"/>
      <c r="H16" s="28"/>
      <c r="I16" s="27"/>
      <c r="J16" s="13"/>
      <c r="K16" s="29" t="str">
        <f t="shared" si="0"/>
        <v/>
      </c>
      <c r="L16" s="14"/>
      <c r="M16" s="30"/>
      <c r="N16" s="13"/>
      <c r="O16" s="13"/>
      <c r="P16" s="14"/>
      <c r="Q16" s="31"/>
      <c r="R16" s="32" t="str">
        <f t="shared" si="1"/>
        <v>00</v>
      </c>
      <c r="S16" s="32" t="str">
        <f t="shared" si="2"/>
        <v/>
      </c>
      <c r="T16" s="32" t="str">
        <f t="shared" si="3"/>
        <v xml:space="preserve">                </v>
      </c>
      <c r="U16" s="32" t="str">
        <f t="shared" si="4"/>
        <v/>
      </c>
      <c r="V16" s="32" t="str">
        <f t="shared" si="5"/>
        <v>0000</v>
      </c>
      <c r="W16" s="32" t="str">
        <f t="shared" si="6"/>
        <v>000</v>
      </c>
      <c r="X16" s="32" t="str">
        <f t="shared" si="7"/>
        <v/>
      </c>
      <c r="Y16" s="32" t="str">
        <f t="shared" si="8"/>
        <v/>
      </c>
      <c r="Z16" s="32" t="str">
        <f t="shared" si="9"/>
        <v/>
      </c>
      <c r="AA16" s="32" t="str">
        <f t="shared" si="10"/>
        <v>00</v>
      </c>
      <c r="AB16" s="32" t="str">
        <f t="shared" si="11"/>
        <v>0</v>
      </c>
      <c r="AC16" s="32" t="str">
        <f t="shared" si="12"/>
        <v/>
      </c>
      <c r="AD16" s="32" t="str">
        <f t="shared" si="13"/>
        <v xml:space="preserve">  0.00</v>
      </c>
      <c r="AE16" s="32" t="str">
        <f t="shared" si="14"/>
        <v xml:space="preserve">          </v>
      </c>
      <c r="AF16" s="32" t="str">
        <f t="shared" si="15"/>
        <v>00</v>
      </c>
      <c r="AG16" s="32" t="str">
        <f t="shared" si="16"/>
        <v xml:space="preserve">                    </v>
      </c>
      <c r="AH16" s="32" t="str">
        <f t="shared" si="17"/>
        <v>00000000000000</v>
      </c>
      <c r="AI16" s="32" t="str">
        <f t="shared" si="18"/>
        <v>00000000000000</v>
      </c>
      <c r="AJ16" s="23" t="str">
        <f t="shared" si="19"/>
        <v/>
      </c>
      <c r="AK16" s="24" t="str">
        <f t="shared" si="20"/>
        <v/>
      </c>
      <c r="AL16" s="32" t="str">
        <f t="shared" si="21"/>
        <v/>
      </c>
      <c r="AM16" s="32" t="str">
        <f t="shared" si="22"/>
        <v/>
      </c>
      <c r="AN16" s="32" t="str">
        <f>IF($A16="","",IFERROR(MATCH($F16,'Tablas de Códigos'!$G$28:$G$52,0),""))</f>
        <v/>
      </c>
      <c r="AO16" s="33" t="str">
        <f>IF($AN16="","",INDEX('Tablas de Códigos'!$H$28:$H$52,$AN16))</f>
        <v/>
      </c>
      <c r="AP16" s="32" t="str">
        <f>IF($AN16="","",INDEX('Tablas de Códigos'!$I$28:$I$52,$AN16))</f>
        <v/>
      </c>
      <c r="AQ16" s="32" t="str">
        <f>IF($AN16="","",INDEX('Tablas de Códigos'!$J$28:$J$52,$AN16))</f>
        <v/>
      </c>
      <c r="AR16" s="32" t="str">
        <f>IF($AN16="","",INDEX('Tablas de Códigos'!$K$28:$K$52,$AN16))</f>
        <v/>
      </c>
      <c r="AS16" s="32" t="str">
        <f>IF($AN16="","",INDEX('Tablas de Códigos'!$L$28:$L$52,$AN16))</f>
        <v/>
      </c>
      <c r="AT16" s="32" t="str">
        <f>IF($AN16="","",INDEX('Tablas de Códigos'!$M$28:$M$52,$AN16))</f>
        <v/>
      </c>
      <c r="AU16" s="32" t="str">
        <f t="shared" si="23"/>
        <v/>
      </c>
      <c r="AV16" s="32" t="str">
        <f t="shared" si="24"/>
        <v/>
      </c>
      <c r="AW16" s="33" t="str">
        <f t="shared" si="25"/>
        <v/>
      </c>
      <c r="AX16" s="33" t="str">
        <f>IF($A16="","",SUMIFS($H$5:H16,$O$5:O16,$O16,$F$5:F16,$F16,$AL$5:AL16,$AL16))</f>
        <v/>
      </c>
      <c r="AY16" s="33" t="str">
        <f>IF($A16="","",SUMIFS($H$5:H15,$O$5:O15,$O16,$F$5:F15,$F16,$AL$5:AL15,$AL16))</f>
        <v/>
      </c>
      <c r="AZ16" s="33" t="str">
        <f t="shared" si="26"/>
        <v/>
      </c>
      <c r="BA16" s="33" t="str">
        <f t="shared" si="27"/>
        <v/>
      </c>
      <c r="BB16" s="33" t="str">
        <f>IF($A16="","",IF($AM16,IF($AQ16="PORC",$AZ16*$AR16,IF($AQ16="ESCALA_GRAL",(INDEX('Tablas de Códigos'!$D$58:$D$65,MATCH($AZ16,'Tablas de Códigos'!$B$58:$B$65,1))+INDEX('Tablas de Códigos'!$E$58:$E$65,MATCH($AZ16,'Tablas de Códigos'!$B$58:$B$65,1))*($AZ16-INDEX('Tablas de Códigos'!$F$58:$F$65,MATCH($AZ16,'Tablas de Códigos'!$B$58:$B$65,1)))),IF($AQ16="ESCALA_119",(INDEX('Tablas de Códigos'!$D$69:$D$76,MATCH($AZ16,'Tablas de Códigos'!$B$69:$B$76,1))+INDEX('Tablas de Códigos'!$E$69:$E$76,MATCH($AZ16,'Tablas de Códigos'!$B$69:$B$76,1))*($AZ16-INDEX('Tablas de Códigos'!$F$69:$F$76,MATCH($AZ16,'Tablas de Códigos'!$B$69:$B$76,1)))),0))),$AZ16*$AV16))</f>
        <v/>
      </c>
      <c r="BC16" s="33" t="str">
        <f>IF($A16="","",IF($AM16,IF($AQ16="PORC",$BA16*$AR16,IF($AQ16="ESCALA_GRAL",(INDEX('Tablas de Códigos'!$D$58:$D$65,MATCH($BA16,'Tablas de Códigos'!$B$58:$B$65,1))+INDEX('Tablas de Códigos'!$E$58:$E$65,MATCH($BA16,'Tablas de Códigos'!$B$58:$B$65,1))*($BA16-INDEX('Tablas de Códigos'!$F$58:$F$65,MATCH($BA16,'Tablas de Códigos'!$B$58:$B$65,1)))),IF($AQ16="ESCALA_119",(INDEX('Tablas de Códigos'!$D$69:$D$76,MATCH($BA16,'Tablas de Códigos'!$B$69:$B$76,1))+INDEX('Tablas de Códigos'!$E$69:$E$76,MATCH($BA16,'Tablas de Códigos'!$B$69:$B$76,1))*($BA16-INDEX('Tablas de Códigos'!$F$69:$F$76,MATCH($BA16,'Tablas de Códigos'!$B$69:$B$76,1)))),0))),$BA16*$AV16))</f>
        <v/>
      </c>
      <c r="BD16" s="33" t="str">
        <f t="shared" si="28"/>
        <v/>
      </c>
      <c r="BE16" s="33" t="str">
        <f t="shared" si="29"/>
        <v/>
      </c>
      <c r="BF16" s="33" t="str">
        <f t="shared" si="30"/>
        <v/>
      </c>
    </row>
    <row r="17" spans="1:58" ht="15" customHeight="1">
      <c r="A17" s="13"/>
      <c r="B17" s="27"/>
      <c r="C17" s="13"/>
      <c r="D17" s="28"/>
      <c r="E17" s="13"/>
      <c r="F17" s="13"/>
      <c r="G17" s="13"/>
      <c r="H17" s="28"/>
      <c r="I17" s="27"/>
      <c r="J17" s="13"/>
      <c r="K17" s="29" t="str">
        <f t="shared" si="0"/>
        <v/>
      </c>
      <c r="L17" s="14"/>
      <c r="M17" s="30"/>
      <c r="N17" s="13"/>
      <c r="O17" s="13"/>
      <c r="P17" s="14"/>
      <c r="Q17" s="31"/>
      <c r="R17" s="32" t="str">
        <f t="shared" si="1"/>
        <v>00</v>
      </c>
      <c r="S17" s="32" t="str">
        <f t="shared" si="2"/>
        <v/>
      </c>
      <c r="T17" s="32" t="str">
        <f t="shared" si="3"/>
        <v xml:space="preserve">                </v>
      </c>
      <c r="U17" s="32" t="str">
        <f t="shared" si="4"/>
        <v/>
      </c>
      <c r="V17" s="32" t="str">
        <f t="shared" si="5"/>
        <v>0000</v>
      </c>
      <c r="W17" s="32" t="str">
        <f t="shared" si="6"/>
        <v>000</v>
      </c>
      <c r="X17" s="32" t="str">
        <f t="shared" si="7"/>
        <v/>
      </c>
      <c r="Y17" s="32" t="str">
        <f t="shared" si="8"/>
        <v/>
      </c>
      <c r="Z17" s="32" t="str">
        <f t="shared" si="9"/>
        <v/>
      </c>
      <c r="AA17" s="32" t="str">
        <f t="shared" si="10"/>
        <v>00</v>
      </c>
      <c r="AB17" s="32" t="str">
        <f t="shared" si="11"/>
        <v>0</v>
      </c>
      <c r="AC17" s="32" t="str">
        <f t="shared" si="12"/>
        <v/>
      </c>
      <c r="AD17" s="32" t="str">
        <f t="shared" si="13"/>
        <v xml:space="preserve">  0.00</v>
      </c>
      <c r="AE17" s="32" t="str">
        <f t="shared" si="14"/>
        <v xml:space="preserve">          </v>
      </c>
      <c r="AF17" s="32" t="str">
        <f t="shared" si="15"/>
        <v>00</v>
      </c>
      <c r="AG17" s="32" t="str">
        <f t="shared" si="16"/>
        <v xml:space="preserve">                    </v>
      </c>
      <c r="AH17" s="32" t="str">
        <f t="shared" si="17"/>
        <v>00000000000000</v>
      </c>
      <c r="AI17" s="32" t="str">
        <f t="shared" si="18"/>
        <v>00000000000000</v>
      </c>
      <c r="AJ17" s="23" t="str">
        <f t="shared" si="19"/>
        <v/>
      </c>
      <c r="AK17" s="24" t="str">
        <f t="shared" si="20"/>
        <v/>
      </c>
      <c r="AL17" s="32" t="str">
        <f t="shared" si="21"/>
        <v/>
      </c>
      <c r="AM17" s="32" t="str">
        <f t="shared" si="22"/>
        <v/>
      </c>
      <c r="AN17" s="32" t="str">
        <f>IF($A17="","",IFERROR(MATCH($F17,'Tablas de Códigos'!$G$28:$G$52,0),""))</f>
        <v/>
      </c>
      <c r="AO17" s="33" t="str">
        <f>IF($AN17="","",INDEX('Tablas de Códigos'!$H$28:$H$52,$AN17))</f>
        <v/>
      </c>
      <c r="AP17" s="32" t="str">
        <f>IF($AN17="","",INDEX('Tablas de Códigos'!$I$28:$I$52,$AN17))</f>
        <v/>
      </c>
      <c r="AQ17" s="32" t="str">
        <f>IF($AN17="","",INDEX('Tablas de Códigos'!$J$28:$J$52,$AN17))</f>
        <v/>
      </c>
      <c r="AR17" s="32" t="str">
        <f>IF($AN17="","",INDEX('Tablas de Códigos'!$K$28:$K$52,$AN17))</f>
        <v/>
      </c>
      <c r="AS17" s="32" t="str">
        <f>IF($AN17="","",INDEX('Tablas de Códigos'!$L$28:$L$52,$AN17))</f>
        <v/>
      </c>
      <c r="AT17" s="32" t="str">
        <f>IF($AN17="","",INDEX('Tablas de Códigos'!$M$28:$M$52,$AN17))</f>
        <v/>
      </c>
      <c r="AU17" s="32" t="str">
        <f t="shared" si="23"/>
        <v/>
      </c>
      <c r="AV17" s="32" t="str">
        <f t="shared" si="24"/>
        <v/>
      </c>
      <c r="AW17" s="33" t="str">
        <f t="shared" si="25"/>
        <v/>
      </c>
      <c r="AX17" s="33" t="str">
        <f>IF($A17="","",SUMIFS($H$5:H17,$O$5:O17,$O17,$F$5:F17,$F17,$AL$5:AL17,$AL17))</f>
        <v/>
      </c>
      <c r="AY17" s="33" t="str">
        <f>IF($A17="","",SUMIFS($H$5:H16,$O$5:O16,$O17,$F$5:F16,$F17,$AL$5:AL16,$AL17))</f>
        <v/>
      </c>
      <c r="AZ17" s="33" t="str">
        <f t="shared" si="26"/>
        <v/>
      </c>
      <c r="BA17" s="33" t="str">
        <f t="shared" si="27"/>
        <v/>
      </c>
      <c r="BB17" s="33" t="str">
        <f>IF($A17="","",IF($AM17,IF($AQ17="PORC",$AZ17*$AR17,IF($AQ17="ESCALA_GRAL",(INDEX('Tablas de Códigos'!$D$58:$D$65,MATCH($AZ17,'Tablas de Códigos'!$B$58:$B$65,1))+INDEX('Tablas de Códigos'!$E$58:$E$65,MATCH($AZ17,'Tablas de Códigos'!$B$58:$B$65,1))*($AZ17-INDEX('Tablas de Códigos'!$F$58:$F$65,MATCH($AZ17,'Tablas de Códigos'!$B$58:$B$65,1)))),IF($AQ17="ESCALA_119",(INDEX('Tablas de Códigos'!$D$69:$D$76,MATCH($AZ17,'Tablas de Códigos'!$B$69:$B$76,1))+INDEX('Tablas de Códigos'!$E$69:$E$76,MATCH($AZ17,'Tablas de Códigos'!$B$69:$B$76,1))*($AZ17-INDEX('Tablas de Códigos'!$F$69:$F$76,MATCH($AZ17,'Tablas de Códigos'!$B$69:$B$76,1)))),0))),$AZ17*$AV17))</f>
        <v/>
      </c>
      <c r="BC17" s="33" t="str">
        <f>IF($A17="","",IF($AM17,IF($AQ17="PORC",$BA17*$AR17,IF($AQ17="ESCALA_GRAL",(INDEX('Tablas de Códigos'!$D$58:$D$65,MATCH($BA17,'Tablas de Códigos'!$B$58:$B$65,1))+INDEX('Tablas de Códigos'!$E$58:$E$65,MATCH($BA17,'Tablas de Códigos'!$B$58:$B$65,1))*($BA17-INDEX('Tablas de Códigos'!$F$58:$F$65,MATCH($BA17,'Tablas de Códigos'!$B$58:$B$65,1)))),IF($AQ17="ESCALA_119",(INDEX('Tablas de Códigos'!$D$69:$D$76,MATCH($BA17,'Tablas de Códigos'!$B$69:$B$76,1))+INDEX('Tablas de Códigos'!$E$69:$E$76,MATCH($BA17,'Tablas de Códigos'!$B$69:$B$76,1))*($BA17-INDEX('Tablas de Códigos'!$F$69:$F$76,MATCH($BA17,'Tablas de Códigos'!$B$69:$B$76,1)))),0))),$BA17*$AV17))</f>
        <v/>
      </c>
      <c r="BD17" s="33" t="str">
        <f t="shared" si="28"/>
        <v/>
      </c>
      <c r="BE17" s="33" t="str">
        <f t="shared" si="29"/>
        <v/>
      </c>
      <c r="BF17" s="33" t="str">
        <f t="shared" si="30"/>
        <v/>
      </c>
    </row>
    <row r="18" spans="1:58" ht="15" customHeight="1">
      <c r="A18" s="13"/>
      <c r="B18" s="27"/>
      <c r="C18" s="13"/>
      <c r="D18" s="28"/>
      <c r="E18" s="13"/>
      <c r="F18" s="13"/>
      <c r="G18" s="13"/>
      <c r="H18" s="28"/>
      <c r="I18" s="27"/>
      <c r="J18" s="13"/>
      <c r="K18" s="29" t="str">
        <f t="shared" si="0"/>
        <v/>
      </c>
      <c r="L18" s="14"/>
      <c r="M18" s="30"/>
      <c r="N18" s="13"/>
      <c r="O18" s="13"/>
      <c r="P18" s="14"/>
      <c r="Q18" s="31"/>
      <c r="R18" s="32" t="str">
        <f t="shared" si="1"/>
        <v>00</v>
      </c>
      <c r="S18" s="32" t="str">
        <f t="shared" si="2"/>
        <v/>
      </c>
      <c r="T18" s="32" t="str">
        <f t="shared" si="3"/>
        <v xml:space="preserve">                </v>
      </c>
      <c r="U18" s="32" t="str">
        <f t="shared" si="4"/>
        <v/>
      </c>
      <c r="V18" s="32" t="str">
        <f t="shared" si="5"/>
        <v>0000</v>
      </c>
      <c r="W18" s="32" t="str">
        <f t="shared" si="6"/>
        <v>000</v>
      </c>
      <c r="X18" s="32" t="str">
        <f t="shared" si="7"/>
        <v/>
      </c>
      <c r="Y18" s="32" t="str">
        <f t="shared" si="8"/>
        <v/>
      </c>
      <c r="Z18" s="32" t="str">
        <f t="shared" si="9"/>
        <v/>
      </c>
      <c r="AA18" s="32" t="str">
        <f t="shared" si="10"/>
        <v>00</v>
      </c>
      <c r="AB18" s="32" t="str">
        <f t="shared" si="11"/>
        <v>0</v>
      </c>
      <c r="AC18" s="32" t="str">
        <f t="shared" si="12"/>
        <v/>
      </c>
      <c r="AD18" s="32" t="str">
        <f t="shared" si="13"/>
        <v xml:space="preserve">  0.00</v>
      </c>
      <c r="AE18" s="32" t="str">
        <f t="shared" si="14"/>
        <v xml:space="preserve">          </v>
      </c>
      <c r="AF18" s="32" t="str">
        <f t="shared" si="15"/>
        <v>00</v>
      </c>
      <c r="AG18" s="32" t="str">
        <f t="shared" si="16"/>
        <v xml:space="preserve">                    </v>
      </c>
      <c r="AH18" s="32" t="str">
        <f t="shared" si="17"/>
        <v>00000000000000</v>
      </c>
      <c r="AI18" s="32" t="str">
        <f t="shared" si="18"/>
        <v>00000000000000</v>
      </c>
      <c r="AJ18" s="23" t="str">
        <f t="shared" si="19"/>
        <v/>
      </c>
      <c r="AK18" s="24" t="str">
        <f t="shared" si="20"/>
        <v/>
      </c>
      <c r="AL18" s="32" t="str">
        <f t="shared" si="21"/>
        <v/>
      </c>
      <c r="AM18" s="32" t="str">
        <f t="shared" si="22"/>
        <v/>
      </c>
      <c r="AN18" s="32" t="str">
        <f>IF($A18="","",IFERROR(MATCH($F18,'Tablas de Códigos'!$G$28:$G$52,0),""))</f>
        <v/>
      </c>
      <c r="AO18" s="33" t="str">
        <f>IF($AN18="","",INDEX('Tablas de Códigos'!$H$28:$H$52,$AN18))</f>
        <v/>
      </c>
      <c r="AP18" s="32" t="str">
        <f>IF($AN18="","",INDEX('Tablas de Códigos'!$I$28:$I$52,$AN18))</f>
        <v/>
      </c>
      <c r="AQ18" s="32" t="str">
        <f>IF($AN18="","",INDEX('Tablas de Códigos'!$J$28:$J$52,$AN18))</f>
        <v/>
      </c>
      <c r="AR18" s="32" t="str">
        <f>IF($AN18="","",INDEX('Tablas de Códigos'!$K$28:$K$52,$AN18))</f>
        <v/>
      </c>
      <c r="AS18" s="32" t="str">
        <f>IF($AN18="","",INDEX('Tablas de Códigos'!$L$28:$L$52,$AN18))</f>
        <v/>
      </c>
      <c r="AT18" s="32" t="str">
        <f>IF($AN18="","",INDEX('Tablas de Códigos'!$M$28:$M$52,$AN18))</f>
        <v/>
      </c>
      <c r="AU18" s="32" t="str">
        <f t="shared" si="23"/>
        <v/>
      </c>
      <c r="AV18" s="32" t="str">
        <f t="shared" si="24"/>
        <v/>
      </c>
      <c r="AW18" s="33" t="str">
        <f t="shared" si="25"/>
        <v/>
      </c>
      <c r="AX18" s="33" t="str">
        <f>IF($A18="","",SUMIFS($H$5:H18,$O$5:O18,$O18,$F$5:F18,$F18,$AL$5:AL18,$AL18))</f>
        <v/>
      </c>
      <c r="AY18" s="33" t="str">
        <f>IF($A18="","",SUMIFS($H$5:H17,$O$5:O17,$O18,$F$5:F17,$F18,$AL$5:AL17,$AL18))</f>
        <v/>
      </c>
      <c r="AZ18" s="33" t="str">
        <f t="shared" si="26"/>
        <v/>
      </c>
      <c r="BA18" s="33" t="str">
        <f t="shared" si="27"/>
        <v/>
      </c>
      <c r="BB18" s="33" t="str">
        <f>IF($A18="","",IF($AM18,IF($AQ18="PORC",$AZ18*$AR18,IF($AQ18="ESCALA_GRAL",(INDEX('Tablas de Códigos'!$D$58:$D$65,MATCH($AZ18,'Tablas de Códigos'!$B$58:$B$65,1))+INDEX('Tablas de Códigos'!$E$58:$E$65,MATCH($AZ18,'Tablas de Códigos'!$B$58:$B$65,1))*($AZ18-INDEX('Tablas de Códigos'!$F$58:$F$65,MATCH($AZ18,'Tablas de Códigos'!$B$58:$B$65,1)))),IF($AQ18="ESCALA_119",(INDEX('Tablas de Códigos'!$D$69:$D$76,MATCH($AZ18,'Tablas de Códigos'!$B$69:$B$76,1))+INDEX('Tablas de Códigos'!$E$69:$E$76,MATCH($AZ18,'Tablas de Códigos'!$B$69:$B$76,1))*($AZ18-INDEX('Tablas de Códigos'!$F$69:$F$76,MATCH($AZ18,'Tablas de Códigos'!$B$69:$B$76,1)))),0))),$AZ18*$AV18))</f>
        <v/>
      </c>
      <c r="BC18" s="33" t="str">
        <f>IF($A18="","",IF($AM18,IF($AQ18="PORC",$BA18*$AR18,IF($AQ18="ESCALA_GRAL",(INDEX('Tablas de Códigos'!$D$58:$D$65,MATCH($BA18,'Tablas de Códigos'!$B$58:$B$65,1))+INDEX('Tablas de Códigos'!$E$58:$E$65,MATCH($BA18,'Tablas de Códigos'!$B$58:$B$65,1))*($BA18-INDEX('Tablas de Códigos'!$F$58:$F$65,MATCH($BA18,'Tablas de Códigos'!$B$58:$B$65,1)))),IF($AQ18="ESCALA_119",(INDEX('Tablas de Códigos'!$D$69:$D$76,MATCH($BA18,'Tablas de Códigos'!$B$69:$B$76,1))+INDEX('Tablas de Códigos'!$E$69:$E$76,MATCH($BA18,'Tablas de Códigos'!$B$69:$B$76,1))*($BA18-INDEX('Tablas de Códigos'!$F$69:$F$76,MATCH($BA18,'Tablas de Códigos'!$B$69:$B$76,1)))),0))),$BA18*$AV18))</f>
        <v/>
      </c>
      <c r="BD18" s="33" t="str">
        <f t="shared" si="28"/>
        <v/>
      </c>
      <c r="BE18" s="33" t="str">
        <f t="shared" si="29"/>
        <v/>
      </c>
      <c r="BF18" s="33" t="str">
        <f t="shared" si="30"/>
        <v/>
      </c>
    </row>
    <row r="19" spans="1:58" ht="15" customHeight="1">
      <c r="A19" s="13"/>
      <c r="B19" s="27"/>
      <c r="C19" s="13"/>
      <c r="D19" s="28"/>
      <c r="E19" s="13"/>
      <c r="F19" s="13"/>
      <c r="G19" s="13"/>
      <c r="H19" s="28"/>
      <c r="I19" s="27"/>
      <c r="J19" s="13"/>
      <c r="K19" s="29" t="str">
        <f t="shared" si="0"/>
        <v/>
      </c>
      <c r="L19" s="14"/>
      <c r="M19" s="30"/>
      <c r="N19" s="13"/>
      <c r="O19" s="13"/>
      <c r="P19" s="14"/>
      <c r="Q19" s="31"/>
      <c r="R19" s="32" t="str">
        <f t="shared" si="1"/>
        <v>00</v>
      </c>
      <c r="S19" s="32" t="str">
        <f t="shared" si="2"/>
        <v/>
      </c>
      <c r="T19" s="32" t="str">
        <f t="shared" si="3"/>
        <v xml:space="preserve">                </v>
      </c>
      <c r="U19" s="32" t="str">
        <f t="shared" si="4"/>
        <v/>
      </c>
      <c r="V19" s="32" t="str">
        <f t="shared" si="5"/>
        <v>0000</v>
      </c>
      <c r="W19" s="32" t="str">
        <f t="shared" si="6"/>
        <v>000</v>
      </c>
      <c r="X19" s="32" t="str">
        <f t="shared" si="7"/>
        <v/>
      </c>
      <c r="Y19" s="32" t="str">
        <f t="shared" si="8"/>
        <v/>
      </c>
      <c r="Z19" s="32" t="str">
        <f t="shared" si="9"/>
        <v/>
      </c>
      <c r="AA19" s="32" t="str">
        <f t="shared" si="10"/>
        <v>00</v>
      </c>
      <c r="AB19" s="32" t="str">
        <f t="shared" si="11"/>
        <v>0</v>
      </c>
      <c r="AC19" s="32" t="str">
        <f t="shared" si="12"/>
        <v/>
      </c>
      <c r="AD19" s="32" t="str">
        <f t="shared" si="13"/>
        <v xml:space="preserve">  0.00</v>
      </c>
      <c r="AE19" s="32" t="str">
        <f t="shared" si="14"/>
        <v xml:space="preserve">          </v>
      </c>
      <c r="AF19" s="32" t="str">
        <f t="shared" si="15"/>
        <v>00</v>
      </c>
      <c r="AG19" s="32" t="str">
        <f t="shared" si="16"/>
        <v xml:space="preserve">                    </v>
      </c>
      <c r="AH19" s="32" t="str">
        <f t="shared" si="17"/>
        <v>00000000000000</v>
      </c>
      <c r="AI19" s="32" t="str">
        <f t="shared" si="18"/>
        <v>00000000000000</v>
      </c>
      <c r="AJ19" s="23" t="str">
        <f t="shared" si="19"/>
        <v/>
      </c>
      <c r="AK19" s="24" t="str">
        <f t="shared" si="20"/>
        <v/>
      </c>
      <c r="AL19" s="32" t="str">
        <f t="shared" si="21"/>
        <v/>
      </c>
      <c r="AM19" s="32" t="str">
        <f t="shared" si="22"/>
        <v/>
      </c>
      <c r="AN19" s="32" t="str">
        <f>IF($A19="","",IFERROR(MATCH($F19,'Tablas de Códigos'!$G$28:$G$52,0),""))</f>
        <v/>
      </c>
      <c r="AO19" s="33" t="str">
        <f>IF($AN19="","",INDEX('Tablas de Códigos'!$H$28:$H$52,$AN19))</f>
        <v/>
      </c>
      <c r="AP19" s="32" t="str">
        <f>IF($AN19="","",INDEX('Tablas de Códigos'!$I$28:$I$52,$AN19))</f>
        <v/>
      </c>
      <c r="AQ19" s="32" t="str">
        <f>IF($AN19="","",INDEX('Tablas de Códigos'!$J$28:$J$52,$AN19))</f>
        <v/>
      </c>
      <c r="AR19" s="32" t="str">
        <f>IF($AN19="","",INDEX('Tablas de Códigos'!$K$28:$K$52,$AN19))</f>
        <v/>
      </c>
      <c r="AS19" s="32" t="str">
        <f>IF($AN19="","",INDEX('Tablas de Códigos'!$L$28:$L$52,$AN19))</f>
        <v/>
      </c>
      <c r="AT19" s="32" t="str">
        <f>IF($AN19="","",INDEX('Tablas de Códigos'!$M$28:$M$52,$AN19))</f>
        <v/>
      </c>
      <c r="AU19" s="32" t="str">
        <f t="shared" si="23"/>
        <v/>
      </c>
      <c r="AV19" s="32" t="str">
        <f t="shared" si="24"/>
        <v/>
      </c>
      <c r="AW19" s="33" t="str">
        <f t="shared" si="25"/>
        <v/>
      </c>
      <c r="AX19" s="33" t="str">
        <f>IF($A19="","",SUMIFS($H$5:H19,$O$5:O19,$O19,$F$5:F19,$F19,$AL$5:AL19,$AL19))</f>
        <v/>
      </c>
      <c r="AY19" s="33" t="str">
        <f>IF($A19="","",SUMIFS($H$5:H18,$O$5:O18,$O19,$F$5:F18,$F19,$AL$5:AL18,$AL19))</f>
        <v/>
      </c>
      <c r="AZ19" s="33" t="str">
        <f t="shared" si="26"/>
        <v/>
      </c>
      <c r="BA19" s="33" t="str">
        <f t="shared" si="27"/>
        <v/>
      </c>
      <c r="BB19" s="33" t="str">
        <f>IF($A19="","",IF($AM19,IF($AQ19="PORC",$AZ19*$AR19,IF($AQ19="ESCALA_GRAL",(INDEX('Tablas de Códigos'!$D$58:$D$65,MATCH($AZ19,'Tablas de Códigos'!$B$58:$B$65,1))+INDEX('Tablas de Códigos'!$E$58:$E$65,MATCH($AZ19,'Tablas de Códigos'!$B$58:$B$65,1))*($AZ19-INDEX('Tablas de Códigos'!$F$58:$F$65,MATCH($AZ19,'Tablas de Códigos'!$B$58:$B$65,1)))),IF($AQ19="ESCALA_119",(INDEX('Tablas de Códigos'!$D$69:$D$76,MATCH($AZ19,'Tablas de Códigos'!$B$69:$B$76,1))+INDEX('Tablas de Códigos'!$E$69:$E$76,MATCH($AZ19,'Tablas de Códigos'!$B$69:$B$76,1))*($AZ19-INDEX('Tablas de Códigos'!$F$69:$F$76,MATCH($AZ19,'Tablas de Códigos'!$B$69:$B$76,1)))),0))),$AZ19*$AV19))</f>
        <v/>
      </c>
      <c r="BC19" s="33" t="str">
        <f>IF($A19="","",IF($AM19,IF($AQ19="PORC",$BA19*$AR19,IF($AQ19="ESCALA_GRAL",(INDEX('Tablas de Códigos'!$D$58:$D$65,MATCH($BA19,'Tablas de Códigos'!$B$58:$B$65,1))+INDEX('Tablas de Códigos'!$E$58:$E$65,MATCH($BA19,'Tablas de Códigos'!$B$58:$B$65,1))*($BA19-INDEX('Tablas de Códigos'!$F$58:$F$65,MATCH($BA19,'Tablas de Códigos'!$B$58:$B$65,1)))),IF($AQ19="ESCALA_119",(INDEX('Tablas de Códigos'!$D$69:$D$76,MATCH($BA19,'Tablas de Códigos'!$B$69:$B$76,1))+INDEX('Tablas de Códigos'!$E$69:$E$76,MATCH($BA19,'Tablas de Códigos'!$B$69:$B$76,1))*($BA19-INDEX('Tablas de Códigos'!$F$69:$F$76,MATCH($BA19,'Tablas de Códigos'!$B$69:$B$76,1)))),0))),$BA19*$AV19))</f>
        <v/>
      </c>
      <c r="BD19" s="33" t="str">
        <f t="shared" si="28"/>
        <v/>
      </c>
      <c r="BE19" s="33" t="str">
        <f t="shared" si="29"/>
        <v/>
      </c>
      <c r="BF19" s="33" t="str">
        <f t="shared" si="30"/>
        <v/>
      </c>
    </row>
    <row r="20" spans="1:58" ht="15" customHeight="1">
      <c r="A20" s="13"/>
      <c r="B20" s="27"/>
      <c r="C20" s="13"/>
      <c r="D20" s="28"/>
      <c r="E20" s="13"/>
      <c r="F20" s="13"/>
      <c r="G20" s="13"/>
      <c r="H20" s="28"/>
      <c r="I20" s="27"/>
      <c r="J20" s="13"/>
      <c r="K20" s="29" t="str">
        <f t="shared" si="0"/>
        <v/>
      </c>
      <c r="L20" s="14"/>
      <c r="M20" s="30"/>
      <c r="N20" s="13"/>
      <c r="O20" s="13"/>
      <c r="P20" s="14"/>
      <c r="Q20" s="31"/>
      <c r="R20" s="32" t="str">
        <f t="shared" si="1"/>
        <v>00</v>
      </c>
      <c r="S20" s="32" t="str">
        <f t="shared" si="2"/>
        <v/>
      </c>
      <c r="T20" s="32" t="str">
        <f t="shared" si="3"/>
        <v xml:space="preserve">                </v>
      </c>
      <c r="U20" s="32" t="str">
        <f t="shared" si="4"/>
        <v/>
      </c>
      <c r="V20" s="32" t="str">
        <f t="shared" si="5"/>
        <v>0000</v>
      </c>
      <c r="W20" s="32" t="str">
        <f t="shared" si="6"/>
        <v>000</v>
      </c>
      <c r="X20" s="32" t="str">
        <f t="shared" si="7"/>
        <v/>
      </c>
      <c r="Y20" s="32" t="str">
        <f t="shared" si="8"/>
        <v/>
      </c>
      <c r="Z20" s="32" t="str">
        <f t="shared" si="9"/>
        <v/>
      </c>
      <c r="AA20" s="32" t="str">
        <f t="shared" si="10"/>
        <v>00</v>
      </c>
      <c r="AB20" s="32" t="str">
        <f t="shared" si="11"/>
        <v>0</v>
      </c>
      <c r="AC20" s="32" t="str">
        <f t="shared" si="12"/>
        <v/>
      </c>
      <c r="AD20" s="32" t="str">
        <f t="shared" si="13"/>
        <v xml:space="preserve">  0.00</v>
      </c>
      <c r="AE20" s="32" t="str">
        <f t="shared" si="14"/>
        <v xml:space="preserve">          </v>
      </c>
      <c r="AF20" s="32" t="str">
        <f t="shared" si="15"/>
        <v>00</v>
      </c>
      <c r="AG20" s="32" t="str">
        <f t="shared" si="16"/>
        <v xml:space="preserve">                    </v>
      </c>
      <c r="AH20" s="32" t="str">
        <f t="shared" si="17"/>
        <v>00000000000000</v>
      </c>
      <c r="AI20" s="32" t="str">
        <f t="shared" si="18"/>
        <v>00000000000000</v>
      </c>
      <c r="AJ20" s="23" t="str">
        <f t="shared" si="19"/>
        <v/>
      </c>
      <c r="AK20" s="24" t="str">
        <f t="shared" si="20"/>
        <v/>
      </c>
      <c r="AL20" s="32" t="str">
        <f t="shared" si="21"/>
        <v/>
      </c>
      <c r="AM20" s="32" t="str">
        <f t="shared" si="22"/>
        <v/>
      </c>
      <c r="AN20" s="32" t="str">
        <f>IF($A20="","",IFERROR(MATCH($F20,'Tablas de Códigos'!$G$28:$G$52,0),""))</f>
        <v/>
      </c>
      <c r="AO20" s="33" t="str">
        <f>IF($AN20="","",INDEX('Tablas de Códigos'!$H$28:$H$52,$AN20))</f>
        <v/>
      </c>
      <c r="AP20" s="32" t="str">
        <f>IF($AN20="","",INDEX('Tablas de Códigos'!$I$28:$I$52,$AN20))</f>
        <v/>
      </c>
      <c r="AQ20" s="32" t="str">
        <f>IF($AN20="","",INDEX('Tablas de Códigos'!$J$28:$J$52,$AN20))</f>
        <v/>
      </c>
      <c r="AR20" s="32" t="str">
        <f>IF($AN20="","",INDEX('Tablas de Códigos'!$K$28:$K$52,$AN20))</f>
        <v/>
      </c>
      <c r="AS20" s="32" t="str">
        <f>IF($AN20="","",INDEX('Tablas de Códigos'!$L$28:$L$52,$AN20))</f>
        <v/>
      </c>
      <c r="AT20" s="32" t="str">
        <f>IF($AN20="","",INDEX('Tablas de Códigos'!$M$28:$M$52,$AN20))</f>
        <v/>
      </c>
      <c r="AU20" s="32" t="str">
        <f t="shared" si="23"/>
        <v/>
      </c>
      <c r="AV20" s="32" t="str">
        <f t="shared" si="24"/>
        <v/>
      </c>
      <c r="AW20" s="33" t="str">
        <f t="shared" si="25"/>
        <v/>
      </c>
      <c r="AX20" s="33" t="str">
        <f>IF($A20="","",SUMIFS($H$5:H20,$O$5:O20,$O20,$F$5:F20,$F20,$AL$5:AL20,$AL20))</f>
        <v/>
      </c>
      <c r="AY20" s="33" t="str">
        <f>IF($A20="","",SUMIFS($H$5:H19,$O$5:O19,$O20,$F$5:F19,$F20,$AL$5:AL19,$AL20))</f>
        <v/>
      </c>
      <c r="AZ20" s="33" t="str">
        <f t="shared" si="26"/>
        <v/>
      </c>
      <c r="BA20" s="33" t="str">
        <f t="shared" si="27"/>
        <v/>
      </c>
      <c r="BB20" s="33" t="str">
        <f>IF($A20="","",IF($AM20,IF($AQ20="PORC",$AZ20*$AR20,IF($AQ20="ESCALA_GRAL",(INDEX('Tablas de Códigos'!$D$58:$D$65,MATCH($AZ20,'Tablas de Códigos'!$B$58:$B$65,1))+INDEX('Tablas de Códigos'!$E$58:$E$65,MATCH($AZ20,'Tablas de Códigos'!$B$58:$B$65,1))*($AZ20-INDEX('Tablas de Códigos'!$F$58:$F$65,MATCH($AZ20,'Tablas de Códigos'!$B$58:$B$65,1)))),IF($AQ20="ESCALA_119",(INDEX('Tablas de Códigos'!$D$69:$D$76,MATCH($AZ20,'Tablas de Códigos'!$B$69:$B$76,1))+INDEX('Tablas de Códigos'!$E$69:$E$76,MATCH($AZ20,'Tablas de Códigos'!$B$69:$B$76,1))*($AZ20-INDEX('Tablas de Códigos'!$F$69:$F$76,MATCH($AZ20,'Tablas de Códigos'!$B$69:$B$76,1)))),0))),$AZ20*$AV20))</f>
        <v/>
      </c>
      <c r="BC20" s="33" t="str">
        <f>IF($A20="","",IF($AM20,IF($AQ20="PORC",$BA20*$AR20,IF($AQ20="ESCALA_GRAL",(INDEX('Tablas de Códigos'!$D$58:$D$65,MATCH($BA20,'Tablas de Códigos'!$B$58:$B$65,1))+INDEX('Tablas de Códigos'!$E$58:$E$65,MATCH($BA20,'Tablas de Códigos'!$B$58:$B$65,1))*($BA20-INDEX('Tablas de Códigos'!$F$58:$F$65,MATCH($BA20,'Tablas de Códigos'!$B$58:$B$65,1)))),IF($AQ20="ESCALA_119",(INDEX('Tablas de Códigos'!$D$69:$D$76,MATCH($BA20,'Tablas de Códigos'!$B$69:$B$76,1))+INDEX('Tablas de Códigos'!$E$69:$E$76,MATCH($BA20,'Tablas de Códigos'!$B$69:$B$76,1))*($BA20-INDEX('Tablas de Códigos'!$F$69:$F$76,MATCH($BA20,'Tablas de Códigos'!$B$69:$B$76,1)))),0))),$BA20*$AV20))</f>
        <v/>
      </c>
      <c r="BD20" s="33" t="str">
        <f t="shared" si="28"/>
        <v/>
      </c>
      <c r="BE20" s="33" t="str">
        <f t="shared" si="29"/>
        <v/>
      </c>
      <c r="BF20" s="33" t="str">
        <f t="shared" si="30"/>
        <v/>
      </c>
    </row>
    <row r="21" spans="1:58" ht="15" customHeight="1">
      <c r="A21" s="13"/>
      <c r="B21" s="27"/>
      <c r="C21" s="13"/>
      <c r="D21" s="28"/>
      <c r="E21" s="13"/>
      <c r="F21" s="13"/>
      <c r="G21" s="13"/>
      <c r="H21" s="28"/>
      <c r="I21" s="27"/>
      <c r="J21" s="13"/>
      <c r="K21" s="29" t="str">
        <f t="shared" si="0"/>
        <v/>
      </c>
      <c r="L21" s="14"/>
      <c r="M21" s="30"/>
      <c r="N21" s="13"/>
      <c r="O21" s="13"/>
      <c r="P21" s="14"/>
      <c r="Q21" s="31"/>
      <c r="R21" s="32" t="str">
        <f t="shared" si="1"/>
        <v>00</v>
      </c>
      <c r="S21" s="32" t="str">
        <f t="shared" si="2"/>
        <v/>
      </c>
      <c r="T21" s="32" t="str">
        <f t="shared" si="3"/>
        <v xml:space="preserve">                </v>
      </c>
      <c r="U21" s="32" t="str">
        <f t="shared" si="4"/>
        <v/>
      </c>
      <c r="V21" s="32" t="str">
        <f t="shared" si="5"/>
        <v>0000</v>
      </c>
      <c r="W21" s="32" t="str">
        <f t="shared" si="6"/>
        <v>000</v>
      </c>
      <c r="X21" s="32" t="str">
        <f t="shared" si="7"/>
        <v/>
      </c>
      <c r="Y21" s="32" t="str">
        <f t="shared" si="8"/>
        <v/>
      </c>
      <c r="Z21" s="32" t="str">
        <f t="shared" si="9"/>
        <v/>
      </c>
      <c r="AA21" s="32" t="str">
        <f t="shared" si="10"/>
        <v>00</v>
      </c>
      <c r="AB21" s="32" t="str">
        <f t="shared" si="11"/>
        <v>0</v>
      </c>
      <c r="AC21" s="32" t="str">
        <f t="shared" si="12"/>
        <v/>
      </c>
      <c r="AD21" s="32" t="str">
        <f t="shared" si="13"/>
        <v xml:space="preserve">  0.00</v>
      </c>
      <c r="AE21" s="32" t="str">
        <f t="shared" si="14"/>
        <v xml:space="preserve">          </v>
      </c>
      <c r="AF21" s="32" t="str">
        <f t="shared" si="15"/>
        <v>00</v>
      </c>
      <c r="AG21" s="32" t="str">
        <f t="shared" si="16"/>
        <v xml:space="preserve">                    </v>
      </c>
      <c r="AH21" s="32" t="str">
        <f t="shared" si="17"/>
        <v>00000000000000</v>
      </c>
      <c r="AI21" s="32" t="str">
        <f t="shared" si="18"/>
        <v>00000000000000</v>
      </c>
      <c r="AJ21" s="23" t="str">
        <f t="shared" si="19"/>
        <v/>
      </c>
      <c r="AK21" s="24" t="str">
        <f t="shared" si="20"/>
        <v/>
      </c>
      <c r="AL21" s="32" t="str">
        <f t="shared" si="21"/>
        <v/>
      </c>
      <c r="AM21" s="32" t="str">
        <f t="shared" si="22"/>
        <v/>
      </c>
      <c r="AN21" s="32" t="str">
        <f>IF($A21="","",IFERROR(MATCH($F21,'Tablas de Códigos'!$G$28:$G$52,0),""))</f>
        <v/>
      </c>
      <c r="AO21" s="33" t="str">
        <f>IF($AN21="","",INDEX('Tablas de Códigos'!$H$28:$H$52,$AN21))</f>
        <v/>
      </c>
      <c r="AP21" s="32" t="str">
        <f>IF($AN21="","",INDEX('Tablas de Códigos'!$I$28:$I$52,$AN21))</f>
        <v/>
      </c>
      <c r="AQ21" s="32" t="str">
        <f>IF($AN21="","",INDEX('Tablas de Códigos'!$J$28:$J$52,$AN21))</f>
        <v/>
      </c>
      <c r="AR21" s="32" t="str">
        <f>IF($AN21="","",INDEX('Tablas de Códigos'!$K$28:$K$52,$AN21))</f>
        <v/>
      </c>
      <c r="AS21" s="32" t="str">
        <f>IF($AN21="","",INDEX('Tablas de Códigos'!$L$28:$L$52,$AN21))</f>
        <v/>
      </c>
      <c r="AT21" s="32" t="str">
        <f>IF($AN21="","",INDEX('Tablas de Códigos'!$M$28:$M$52,$AN21))</f>
        <v/>
      </c>
      <c r="AU21" s="32" t="str">
        <f t="shared" si="23"/>
        <v/>
      </c>
      <c r="AV21" s="32" t="str">
        <f t="shared" si="24"/>
        <v/>
      </c>
      <c r="AW21" s="33" t="str">
        <f t="shared" si="25"/>
        <v/>
      </c>
      <c r="AX21" s="33" t="str">
        <f>IF($A21="","",SUMIFS($H$5:H21,$O$5:O21,$O21,$F$5:F21,$F21,$AL$5:AL21,$AL21))</f>
        <v/>
      </c>
      <c r="AY21" s="33" t="str">
        <f>IF($A21="","",SUMIFS($H$5:H20,$O$5:O20,$O21,$F$5:F20,$F21,$AL$5:AL20,$AL21))</f>
        <v/>
      </c>
      <c r="AZ21" s="33" t="str">
        <f t="shared" si="26"/>
        <v/>
      </c>
      <c r="BA21" s="33" t="str">
        <f t="shared" si="27"/>
        <v/>
      </c>
      <c r="BB21" s="33" t="str">
        <f>IF($A21="","",IF($AM21,IF($AQ21="PORC",$AZ21*$AR21,IF($AQ21="ESCALA_GRAL",(INDEX('Tablas de Códigos'!$D$58:$D$65,MATCH($AZ21,'Tablas de Códigos'!$B$58:$B$65,1))+INDEX('Tablas de Códigos'!$E$58:$E$65,MATCH($AZ21,'Tablas de Códigos'!$B$58:$B$65,1))*($AZ21-INDEX('Tablas de Códigos'!$F$58:$F$65,MATCH($AZ21,'Tablas de Códigos'!$B$58:$B$65,1)))),IF($AQ21="ESCALA_119",(INDEX('Tablas de Códigos'!$D$69:$D$76,MATCH($AZ21,'Tablas de Códigos'!$B$69:$B$76,1))+INDEX('Tablas de Códigos'!$E$69:$E$76,MATCH($AZ21,'Tablas de Códigos'!$B$69:$B$76,1))*($AZ21-INDEX('Tablas de Códigos'!$F$69:$F$76,MATCH($AZ21,'Tablas de Códigos'!$B$69:$B$76,1)))),0))),$AZ21*$AV21))</f>
        <v/>
      </c>
      <c r="BC21" s="33" t="str">
        <f>IF($A21="","",IF($AM21,IF($AQ21="PORC",$BA21*$AR21,IF($AQ21="ESCALA_GRAL",(INDEX('Tablas de Códigos'!$D$58:$D$65,MATCH($BA21,'Tablas de Códigos'!$B$58:$B$65,1))+INDEX('Tablas de Códigos'!$E$58:$E$65,MATCH($BA21,'Tablas de Códigos'!$B$58:$B$65,1))*($BA21-INDEX('Tablas de Códigos'!$F$58:$F$65,MATCH($BA21,'Tablas de Códigos'!$B$58:$B$65,1)))),IF($AQ21="ESCALA_119",(INDEX('Tablas de Códigos'!$D$69:$D$76,MATCH($BA21,'Tablas de Códigos'!$B$69:$B$76,1))+INDEX('Tablas de Códigos'!$E$69:$E$76,MATCH($BA21,'Tablas de Códigos'!$B$69:$B$76,1))*($BA21-INDEX('Tablas de Códigos'!$F$69:$F$76,MATCH($BA21,'Tablas de Códigos'!$B$69:$B$76,1)))),0))),$BA21*$AV21))</f>
        <v/>
      </c>
      <c r="BD21" s="33" t="str">
        <f t="shared" si="28"/>
        <v/>
      </c>
      <c r="BE21" s="33" t="str">
        <f t="shared" si="29"/>
        <v/>
      </c>
      <c r="BF21" s="33" t="str">
        <f t="shared" si="30"/>
        <v/>
      </c>
    </row>
    <row r="22" spans="1:58" ht="15" customHeight="1">
      <c r="A22" s="13"/>
      <c r="B22" s="27"/>
      <c r="C22" s="13"/>
      <c r="D22" s="28"/>
      <c r="E22" s="13"/>
      <c r="F22" s="13"/>
      <c r="G22" s="13"/>
      <c r="H22" s="28"/>
      <c r="I22" s="27"/>
      <c r="J22" s="13"/>
      <c r="K22" s="29" t="str">
        <f t="shared" si="0"/>
        <v/>
      </c>
      <c r="L22" s="14"/>
      <c r="M22" s="30"/>
      <c r="N22" s="13"/>
      <c r="O22" s="13"/>
      <c r="P22" s="14"/>
      <c r="Q22" s="31"/>
      <c r="R22" s="32" t="str">
        <f t="shared" si="1"/>
        <v>00</v>
      </c>
      <c r="S22" s="32" t="str">
        <f t="shared" si="2"/>
        <v/>
      </c>
      <c r="T22" s="32" t="str">
        <f t="shared" si="3"/>
        <v xml:space="preserve">                </v>
      </c>
      <c r="U22" s="32" t="str">
        <f t="shared" si="4"/>
        <v/>
      </c>
      <c r="V22" s="32" t="str">
        <f t="shared" si="5"/>
        <v>0000</v>
      </c>
      <c r="W22" s="32" t="str">
        <f t="shared" si="6"/>
        <v>000</v>
      </c>
      <c r="X22" s="32" t="str">
        <f t="shared" si="7"/>
        <v/>
      </c>
      <c r="Y22" s="32" t="str">
        <f t="shared" si="8"/>
        <v/>
      </c>
      <c r="Z22" s="32" t="str">
        <f t="shared" si="9"/>
        <v/>
      </c>
      <c r="AA22" s="32" t="str">
        <f t="shared" si="10"/>
        <v>00</v>
      </c>
      <c r="AB22" s="32" t="str">
        <f t="shared" si="11"/>
        <v>0</v>
      </c>
      <c r="AC22" s="32" t="str">
        <f t="shared" si="12"/>
        <v/>
      </c>
      <c r="AD22" s="32" t="str">
        <f t="shared" si="13"/>
        <v xml:space="preserve">  0.00</v>
      </c>
      <c r="AE22" s="32" t="str">
        <f t="shared" si="14"/>
        <v xml:space="preserve">          </v>
      </c>
      <c r="AF22" s="32" t="str">
        <f t="shared" si="15"/>
        <v>00</v>
      </c>
      <c r="AG22" s="32" t="str">
        <f t="shared" si="16"/>
        <v xml:space="preserve">                    </v>
      </c>
      <c r="AH22" s="32" t="str">
        <f t="shared" si="17"/>
        <v>00000000000000</v>
      </c>
      <c r="AI22" s="32" t="str">
        <f t="shared" si="18"/>
        <v>00000000000000</v>
      </c>
      <c r="AJ22" s="23" t="str">
        <f t="shared" si="19"/>
        <v/>
      </c>
      <c r="AK22" s="24" t="str">
        <f t="shared" si="20"/>
        <v/>
      </c>
      <c r="AL22" s="32" t="str">
        <f t="shared" si="21"/>
        <v/>
      </c>
      <c r="AM22" s="32" t="str">
        <f t="shared" si="22"/>
        <v/>
      </c>
      <c r="AN22" s="32" t="str">
        <f>IF($A22="","",IFERROR(MATCH($F22,'Tablas de Códigos'!$G$28:$G$52,0),""))</f>
        <v/>
      </c>
      <c r="AO22" s="33" t="str">
        <f>IF($AN22="","",INDEX('Tablas de Códigos'!$H$28:$H$52,$AN22))</f>
        <v/>
      </c>
      <c r="AP22" s="32" t="str">
        <f>IF($AN22="","",INDEX('Tablas de Códigos'!$I$28:$I$52,$AN22))</f>
        <v/>
      </c>
      <c r="AQ22" s="32" t="str">
        <f>IF($AN22="","",INDEX('Tablas de Códigos'!$J$28:$J$52,$AN22))</f>
        <v/>
      </c>
      <c r="AR22" s="32" t="str">
        <f>IF($AN22="","",INDEX('Tablas de Códigos'!$K$28:$K$52,$AN22))</f>
        <v/>
      </c>
      <c r="AS22" s="32" t="str">
        <f>IF($AN22="","",INDEX('Tablas de Códigos'!$L$28:$L$52,$AN22))</f>
        <v/>
      </c>
      <c r="AT22" s="32" t="str">
        <f>IF($AN22="","",INDEX('Tablas de Códigos'!$M$28:$M$52,$AN22))</f>
        <v/>
      </c>
      <c r="AU22" s="32" t="str">
        <f t="shared" si="23"/>
        <v/>
      </c>
      <c r="AV22" s="32" t="str">
        <f t="shared" si="24"/>
        <v/>
      </c>
      <c r="AW22" s="33" t="str">
        <f t="shared" si="25"/>
        <v/>
      </c>
      <c r="AX22" s="33" t="str">
        <f>IF($A22="","",SUMIFS($H$5:H22,$O$5:O22,$O22,$F$5:F22,$F22,$AL$5:AL22,$AL22))</f>
        <v/>
      </c>
      <c r="AY22" s="33" t="str">
        <f>IF($A22="","",SUMIFS($H$5:H21,$O$5:O21,$O22,$F$5:F21,$F22,$AL$5:AL21,$AL22))</f>
        <v/>
      </c>
      <c r="AZ22" s="33" t="str">
        <f t="shared" si="26"/>
        <v/>
      </c>
      <c r="BA22" s="33" t="str">
        <f t="shared" si="27"/>
        <v/>
      </c>
      <c r="BB22" s="33" t="str">
        <f>IF($A22="","",IF($AM22,IF($AQ22="PORC",$AZ22*$AR22,IF($AQ22="ESCALA_GRAL",(INDEX('Tablas de Códigos'!$D$58:$D$65,MATCH($AZ22,'Tablas de Códigos'!$B$58:$B$65,1))+INDEX('Tablas de Códigos'!$E$58:$E$65,MATCH($AZ22,'Tablas de Códigos'!$B$58:$B$65,1))*($AZ22-INDEX('Tablas de Códigos'!$F$58:$F$65,MATCH($AZ22,'Tablas de Códigos'!$B$58:$B$65,1)))),IF($AQ22="ESCALA_119",(INDEX('Tablas de Códigos'!$D$69:$D$76,MATCH($AZ22,'Tablas de Códigos'!$B$69:$B$76,1))+INDEX('Tablas de Códigos'!$E$69:$E$76,MATCH($AZ22,'Tablas de Códigos'!$B$69:$B$76,1))*($AZ22-INDEX('Tablas de Códigos'!$F$69:$F$76,MATCH($AZ22,'Tablas de Códigos'!$B$69:$B$76,1)))),0))),$AZ22*$AV22))</f>
        <v/>
      </c>
      <c r="BC22" s="33" t="str">
        <f>IF($A22="","",IF($AM22,IF($AQ22="PORC",$BA22*$AR22,IF($AQ22="ESCALA_GRAL",(INDEX('Tablas de Códigos'!$D$58:$D$65,MATCH($BA22,'Tablas de Códigos'!$B$58:$B$65,1))+INDEX('Tablas de Códigos'!$E$58:$E$65,MATCH($BA22,'Tablas de Códigos'!$B$58:$B$65,1))*($BA22-INDEX('Tablas de Códigos'!$F$58:$F$65,MATCH($BA22,'Tablas de Códigos'!$B$58:$B$65,1)))),IF($AQ22="ESCALA_119",(INDEX('Tablas de Códigos'!$D$69:$D$76,MATCH($BA22,'Tablas de Códigos'!$B$69:$B$76,1))+INDEX('Tablas de Códigos'!$E$69:$E$76,MATCH($BA22,'Tablas de Códigos'!$B$69:$B$76,1))*($BA22-INDEX('Tablas de Códigos'!$F$69:$F$76,MATCH($BA22,'Tablas de Códigos'!$B$69:$B$76,1)))),0))),$BA22*$AV22))</f>
        <v/>
      </c>
      <c r="BD22" s="33" t="str">
        <f t="shared" si="28"/>
        <v/>
      </c>
      <c r="BE22" s="33" t="str">
        <f t="shared" si="29"/>
        <v/>
      </c>
      <c r="BF22" s="33" t="str">
        <f t="shared" si="30"/>
        <v/>
      </c>
    </row>
    <row r="23" spans="1:58" ht="15" customHeight="1">
      <c r="A23" s="13"/>
      <c r="B23" s="27"/>
      <c r="C23" s="13"/>
      <c r="D23" s="28"/>
      <c r="E23" s="13"/>
      <c r="F23" s="13"/>
      <c r="G23" s="13"/>
      <c r="H23" s="28"/>
      <c r="I23" s="27"/>
      <c r="J23" s="13"/>
      <c r="K23" s="29" t="str">
        <f t="shared" si="0"/>
        <v/>
      </c>
      <c r="L23" s="14"/>
      <c r="M23" s="30"/>
      <c r="N23" s="13"/>
      <c r="O23" s="13"/>
      <c r="P23" s="14"/>
      <c r="Q23" s="31"/>
      <c r="R23" s="32" t="str">
        <f t="shared" si="1"/>
        <v>00</v>
      </c>
      <c r="S23" s="32" t="str">
        <f t="shared" si="2"/>
        <v/>
      </c>
      <c r="T23" s="32" t="str">
        <f t="shared" si="3"/>
        <v xml:space="preserve">                </v>
      </c>
      <c r="U23" s="32" t="str">
        <f t="shared" si="4"/>
        <v/>
      </c>
      <c r="V23" s="32" t="str">
        <f t="shared" si="5"/>
        <v>0000</v>
      </c>
      <c r="W23" s="32" t="str">
        <f t="shared" si="6"/>
        <v>000</v>
      </c>
      <c r="X23" s="32" t="str">
        <f t="shared" si="7"/>
        <v/>
      </c>
      <c r="Y23" s="32" t="str">
        <f t="shared" si="8"/>
        <v/>
      </c>
      <c r="Z23" s="32" t="str">
        <f t="shared" si="9"/>
        <v/>
      </c>
      <c r="AA23" s="32" t="str">
        <f t="shared" si="10"/>
        <v>00</v>
      </c>
      <c r="AB23" s="32" t="str">
        <f t="shared" si="11"/>
        <v>0</v>
      </c>
      <c r="AC23" s="32" t="str">
        <f t="shared" si="12"/>
        <v/>
      </c>
      <c r="AD23" s="32" t="str">
        <f t="shared" si="13"/>
        <v xml:space="preserve">  0.00</v>
      </c>
      <c r="AE23" s="32" t="str">
        <f t="shared" si="14"/>
        <v xml:space="preserve">          </v>
      </c>
      <c r="AF23" s="32" t="str">
        <f t="shared" si="15"/>
        <v>00</v>
      </c>
      <c r="AG23" s="32" t="str">
        <f t="shared" si="16"/>
        <v xml:space="preserve">                    </v>
      </c>
      <c r="AH23" s="32" t="str">
        <f t="shared" si="17"/>
        <v>00000000000000</v>
      </c>
      <c r="AI23" s="32" t="str">
        <f t="shared" si="18"/>
        <v>00000000000000</v>
      </c>
      <c r="AJ23" s="23" t="str">
        <f t="shared" si="19"/>
        <v/>
      </c>
      <c r="AK23" s="24" t="str">
        <f t="shared" si="20"/>
        <v/>
      </c>
      <c r="AL23" s="32" t="str">
        <f t="shared" si="21"/>
        <v/>
      </c>
      <c r="AM23" s="32" t="str">
        <f t="shared" si="22"/>
        <v/>
      </c>
      <c r="AN23" s="32" t="str">
        <f>IF($A23="","",IFERROR(MATCH($F23,'Tablas de Códigos'!$G$28:$G$52,0),""))</f>
        <v/>
      </c>
      <c r="AO23" s="33" t="str">
        <f>IF($AN23="","",INDEX('Tablas de Códigos'!$H$28:$H$52,$AN23))</f>
        <v/>
      </c>
      <c r="AP23" s="32" t="str">
        <f>IF($AN23="","",INDEX('Tablas de Códigos'!$I$28:$I$52,$AN23))</f>
        <v/>
      </c>
      <c r="AQ23" s="32" t="str">
        <f>IF($AN23="","",INDEX('Tablas de Códigos'!$J$28:$J$52,$AN23))</f>
        <v/>
      </c>
      <c r="AR23" s="32" t="str">
        <f>IF($AN23="","",INDEX('Tablas de Códigos'!$K$28:$K$52,$AN23))</f>
        <v/>
      </c>
      <c r="AS23" s="32" t="str">
        <f>IF($AN23="","",INDEX('Tablas de Códigos'!$L$28:$L$52,$AN23))</f>
        <v/>
      </c>
      <c r="AT23" s="32" t="str">
        <f>IF($AN23="","",INDEX('Tablas de Códigos'!$M$28:$M$52,$AN23))</f>
        <v/>
      </c>
      <c r="AU23" s="32" t="str">
        <f t="shared" si="23"/>
        <v/>
      </c>
      <c r="AV23" s="32" t="str">
        <f t="shared" si="24"/>
        <v/>
      </c>
      <c r="AW23" s="33" t="str">
        <f t="shared" si="25"/>
        <v/>
      </c>
      <c r="AX23" s="33" t="str">
        <f>IF($A23="","",SUMIFS($H$5:H23,$O$5:O23,$O23,$F$5:F23,$F23,$AL$5:AL23,$AL23))</f>
        <v/>
      </c>
      <c r="AY23" s="33" t="str">
        <f>IF($A23="","",SUMIFS($H$5:H22,$O$5:O22,$O23,$F$5:F22,$F23,$AL$5:AL22,$AL23))</f>
        <v/>
      </c>
      <c r="AZ23" s="33" t="str">
        <f t="shared" si="26"/>
        <v/>
      </c>
      <c r="BA23" s="33" t="str">
        <f t="shared" si="27"/>
        <v/>
      </c>
      <c r="BB23" s="33" t="str">
        <f>IF($A23="","",IF($AM23,IF($AQ23="PORC",$AZ23*$AR23,IF($AQ23="ESCALA_GRAL",(INDEX('Tablas de Códigos'!$D$58:$D$65,MATCH($AZ23,'Tablas de Códigos'!$B$58:$B$65,1))+INDEX('Tablas de Códigos'!$E$58:$E$65,MATCH($AZ23,'Tablas de Códigos'!$B$58:$B$65,1))*($AZ23-INDEX('Tablas de Códigos'!$F$58:$F$65,MATCH($AZ23,'Tablas de Códigos'!$B$58:$B$65,1)))),IF($AQ23="ESCALA_119",(INDEX('Tablas de Códigos'!$D$69:$D$76,MATCH($AZ23,'Tablas de Códigos'!$B$69:$B$76,1))+INDEX('Tablas de Códigos'!$E$69:$E$76,MATCH($AZ23,'Tablas de Códigos'!$B$69:$B$76,1))*($AZ23-INDEX('Tablas de Códigos'!$F$69:$F$76,MATCH($AZ23,'Tablas de Códigos'!$B$69:$B$76,1)))),0))),$AZ23*$AV23))</f>
        <v/>
      </c>
      <c r="BC23" s="33" t="str">
        <f>IF($A23="","",IF($AM23,IF($AQ23="PORC",$BA23*$AR23,IF($AQ23="ESCALA_GRAL",(INDEX('Tablas de Códigos'!$D$58:$D$65,MATCH($BA23,'Tablas de Códigos'!$B$58:$B$65,1))+INDEX('Tablas de Códigos'!$E$58:$E$65,MATCH($BA23,'Tablas de Códigos'!$B$58:$B$65,1))*($BA23-INDEX('Tablas de Códigos'!$F$58:$F$65,MATCH($BA23,'Tablas de Códigos'!$B$58:$B$65,1)))),IF($AQ23="ESCALA_119",(INDEX('Tablas de Códigos'!$D$69:$D$76,MATCH($BA23,'Tablas de Códigos'!$B$69:$B$76,1))+INDEX('Tablas de Códigos'!$E$69:$E$76,MATCH($BA23,'Tablas de Códigos'!$B$69:$B$76,1))*($BA23-INDEX('Tablas de Códigos'!$F$69:$F$76,MATCH($BA23,'Tablas de Códigos'!$B$69:$B$76,1)))),0))),$BA23*$AV23))</f>
        <v/>
      </c>
      <c r="BD23" s="33" t="str">
        <f t="shared" si="28"/>
        <v/>
      </c>
      <c r="BE23" s="33" t="str">
        <f t="shared" si="29"/>
        <v/>
      </c>
      <c r="BF23" s="33" t="str">
        <f t="shared" si="30"/>
        <v/>
      </c>
    </row>
    <row r="24" spans="1:58" ht="15" customHeight="1">
      <c r="A24" s="13"/>
      <c r="B24" s="27"/>
      <c r="C24" s="13"/>
      <c r="D24" s="28"/>
      <c r="E24" s="13"/>
      <c r="F24" s="13"/>
      <c r="G24" s="13"/>
      <c r="H24" s="28"/>
      <c r="I24" s="27"/>
      <c r="J24" s="13"/>
      <c r="K24" s="29" t="str">
        <f t="shared" si="0"/>
        <v/>
      </c>
      <c r="L24" s="14"/>
      <c r="M24" s="30"/>
      <c r="N24" s="13"/>
      <c r="O24" s="13"/>
      <c r="P24" s="14"/>
      <c r="Q24" s="31"/>
      <c r="R24" s="32" t="str">
        <f t="shared" si="1"/>
        <v>00</v>
      </c>
      <c r="S24" s="32" t="str">
        <f t="shared" si="2"/>
        <v/>
      </c>
      <c r="T24" s="32" t="str">
        <f t="shared" si="3"/>
        <v xml:space="preserve">                </v>
      </c>
      <c r="U24" s="32" t="str">
        <f t="shared" si="4"/>
        <v/>
      </c>
      <c r="V24" s="32" t="str">
        <f t="shared" si="5"/>
        <v>0000</v>
      </c>
      <c r="W24" s="32" t="str">
        <f t="shared" si="6"/>
        <v>000</v>
      </c>
      <c r="X24" s="32" t="str">
        <f t="shared" si="7"/>
        <v/>
      </c>
      <c r="Y24" s="32" t="str">
        <f t="shared" si="8"/>
        <v/>
      </c>
      <c r="Z24" s="32" t="str">
        <f t="shared" si="9"/>
        <v/>
      </c>
      <c r="AA24" s="32" t="str">
        <f t="shared" si="10"/>
        <v>00</v>
      </c>
      <c r="AB24" s="32" t="str">
        <f t="shared" si="11"/>
        <v>0</v>
      </c>
      <c r="AC24" s="32" t="str">
        <f t="shared" si="12"/>
        <v/>
      </c>
      <c r="AD24" s="32" t="str">
        <f t="shared" si="13"/>
        <v xml:space="preserve">  0.00</v>
      </c>
      <c r="AE24" s="32" t="str">
        <f t="shared" si="14"/>
        <v xml:space="preserve">          </v>
      </c>
      <c r="AF24" s="32" t="str">
        <f t="shared" si="15"/>
        <v>00</v>
      </c>
      <c r="AG24" s="32" t="str">
        <f t="shared" si="16"/>
        <v xml:space="preserve">                    </v>
      </c>
      <c r="AH24" s="32" t="str">
        <f t="shared" si="17"/>
        <v>00000000000000</v>
      </c>
      <c r="AI24" s="32" t="str">
        <f t="shared" si="18"/>
        <v>00000000000000</v>
      </c>
      <c r="AJ24" s="23" t="str">
        <f t="shared" si="19"/>
        <v/>
      </c>
      <c r="AK24" s="24" t="str">
        <f t="shared" si="20"/>
        <v/>
      </c>
      <c r="AL24" s="32" t="str">
        <f t="shared" si="21"/>
        <v/>
      </c>
      <c r="AM24" s="32" t="str">
        <f t="shared" si="22"/>
        <v/>
      </c>
      <c r="AN24" s="32" t="str">
        <f>IF($A24="","",IFERROR(MATCH($F24,'Tablas de Códigos'!$G$28:$G$52,0),""))</f>
        <v/>
      </c>
      <c r="AO24" s="33" t="str">
        <f>IF($AN24="","",INDEX('Tablas de Códigos'!$H$28:$H$52,$AN24))</f>
        <v/>
      </c>
      <c r="AP24" s="32" t="str">
        <f>IF($AN24="","",INDEX('Tablas de Códigos'!$I$28:$I$52,$AN24))</f>
        <v/>
      </c>
      <c r="AQ24" s="32" t="str">
        <f>IF($AN24="","",INDEX('Tablas de Códigos'!$J$28:$J$52,$AN24))</f>
        <v/>
      </c>
      <c r="AR24" s="32" t="str">
        <f>IF($AN24="","",INDEX('Tablas de Códigos'!$K$28:$K$52,$AN24))</f>
        <v/>
      </c>
      <c r="AS24" s="32" t="str">
        <f>IF($AN24="","",INDEX('Tablas de Códigos'!$L$28:$L$52,$AN24))</f>
        <v/>
      </c>
      <c r="AT24" s="32" t="str">
        <f>IF($AN24="","",INDEX('Tablas de Códigos'!$M$28:$M$52,$AN24))</f>
        <v/>
      </c>
      <c r="AU24" s="32" t="str">
        <f t="shared" si="23"/>
        <v/>
      </c>
      <c r="AV24" s="32" t="str">
        <f t="shared" si="24"/>
        <v/>
      </c>
      <c r="AW24" s="33" t="str">
        <f t="shared" si="25"/>
        <v/>
      </c>
      <c r="AX24" s="33" t="str">
        <f>IF($A24="","",SUMIFS($H$5:H24,$O$5:O24,$O24,$F$5:F24,$F24,$AL$5:AL24,$AL24))</f>
        <v/>
      </c>
      <c r="AY24" s="33" t="str">
        <f>IF($A24="","",SUMIFS($H$5:H23,$O$5:O23,$O24,$F$5:F23,$F24,$AL$5:AL23,$AL24))</f>
        <v/>
      </c>
      <c r="AZ24" s="33" t="str">
        <f t="shared" si="26"/>
        <v/>
      </c>
      <c r="BA24" s="33" t="str">
        <f t="shared" si="27"/>
        <v/>
      </c>
      <c r="BB24" s="33" t="str">
        <f>IF($A24="","",IF($AM24,IF($AQ24="PORC",$AZ24*$AR24,IF($AQ24="ESCALA_GRAL",(INDEX('Tablas de Códigos'!$D$58:$D$65,MATCH($AZ24,'Tablas de Códigos'!$B$58:$B$65,1))+INDEX('Tablas de Códigos'!$E$58:$E$65,MATCH($AZ24,'Tablas de Códigos'!$B$58:$B$65,1))*($AZ24-INDEX('Tablas de Códigos'!$F$58:$F$65,MATCH($AZ24,'Tablas de Códigos'!$B$58:$B$65,1)))),IF($AQ24="ESCALA_119",(INDEX('Tablas de Códigos'!$D$69:$D$76,MATCH($AZ24,'Tablas de Códigos'!$B$69:$B$76,1))+INDEX('Tablas de Códigos'!$E$69:$E$76,MATCH($AZ24,'Tablas de Códigos'!$B$69:$B$76,1))*($AZ24-INDEX('Tablas de Códigos'!$F$69:$F$76,MATCH($AZ24,'Tablas de Códigos'!$B$69:$B$76,1)))),0))),$AZ24*$AV24))</f>
        <v/>
      </c>
      <c r="BC24" s="33" t="str">
        <f>IF($A24="","",IF($AM24,IF($AQ24="PORC",$BA24*$AR24,IF($AQ24="ESCALA_GRAL",(INDEX('Tablas de Códigos'!$D$58:$D$65,MATCH($BA24,'Tablas de Códigos'!$B$58:$B$65,1))+INDEX('Tablas de Códigos'!$E$58:$E$65,MATCH($BA24,'Tablas de Códigos'!$B$58:$B$65,1))*($BA24-INDEX('Tablas de Códigos'!$F$58:$F$65,MATCH($BA24,'Tablas de Códigos'!$B$58:$B$65,1)))),IF($AQ24="ESCALA_119",(INDEX('Tablas de Códigos'!$D$69:$D$76,MATCH($BA24,'Tablas de Códigos'!$B$69:$B$76,1))+INDEX('Tablas de Códigos'!$E$69:$E$76,MATCH($BA24,'Tablas de Códigos'!$B$69:$B$76,1))*($BA24-INDEX('Tablas de Códigos'!$F$69:$F$76,MATCH($BA24,'Tablas de Códigos'!$B$69:$B$76,1)))),0))),$BA24*$AV24))</f>
        <v/>
      </c>
      <c r="BD24" s="33" t="str">
        <f t="shared" si="28"/>
        <v/>
      </c>
      <c r="BE24" s="33" t="str">
        <f t="shared" si="29"/>
        <v/>
      </c>
      <c r="BF24" s="33" t="str">
        <f t="shared" si="30"/>
        <v/>
      </c>
    </row>
    <row r="25" spans="1:58" ht="15" customHeight="1">
      <c r="A25" s="13"/>
      <c r="B25" s="27"/>
      <c r="C25" s="13"/>
      <c r="D25" s="28"/>
      <c r="E25" s="13"/>
      <c r="F25" s="13"/>
      <c r="G25" s="13"/>
      <c r="H25" s="28"/>
      <c r="I25" s="27"/>
      <c r="J25" s="13"/>
      <c r="K25" s="29" t="str">
        <f t="shared" si="0"/>
        <v/>
      </c>
      <c r="L25" s="14"/>
      <c r="M25" s="30"/>
      <c r="N25" s="13"/>
      <c r="O25" s="13"/>
      <c r="P25" s="14"/>
      <c r="Q25" s="31"/>
      <c r="R25" s="32" t="str">
        <f t="shared" si="1"/>
        <v>00</v>
      </c>
      <c r="S25" s="32" t="str">
        <f t="shared" si="2"/>
        <v/>
      </c>
      <c r="T25" s="32" t="str">
        <f t="shared" si="3"/>
        <v xml:space="preserve">                </v>
      </c>
      <c r="U25" s="32" t="str">
        <f t="shared" si="4"/>
        <v/>
      </c>
      <c r="V25" s="32" t="str">
        <f t="shared" si="5"/>
        <v>0000</v>
      </c>
      <c r="W25" s="32" t="str">
        <f t="shared" si="6"/>
        <v>000</v>
      </c>
      <c r="X25" s="32" t="str">
        <f t="shared" si="7"/>
        <v/>
      </c>
      <c r="Y25" s="32" t="str">
        <f t="shared" si="8"/>
        <v/>
      </c>
      <c r="Z25" s="32" t="str">
        <f t="shared" si="9"/>
        <v/>
      </c>
      <c r="AA25" s="32" t="str">
        <f t="shared" si="10"/>
        <v>00</v>
      </c>
      <c r="AB25" s="32" t="str">
        <f t="shared" si="11"/>
        <v>0</v>
      </c>
      <c r="AC25" s="32" t="str">
        <f t="shared" si="12"/>
        <v/>
      </c>
      <c r="AD25" s="32" t="str">
        <f t="shared" si="13"/>
        <v xml:space="preserve">  0.00</v>
      </c>
      <c r="AE25" s="32" t="str">
        <f t="shared" si="14"/>
        <v xml:space="preserve">          </v>
      </c>
      <c r="AF25" s="32" t="str">
        <f t="shared" si="15"/>
        <v>00</v>
      </c>
      <c r="AG25" s="32" t="str">
        <f t="shared" si="16"/>
        <v xml:space="preserve">                    </v>
      </c>
      <c r="AH25" s="32" t="str">
        <f t="shared" si="17"/>
        <v>00000000000000</v>
      </c>
      <c r="AI25" s="32" t="str">
        <f t="shared" si="18"/>
        <v>00000000000000</v>
      </c>
      <c r="AJ25" s="23" t="str">
        <f t="shared" si="19"/>
        <v/>
      </c>
      <c r="AK25" s="24" t="str">
        <f t="shared" si="20"/>
        <v/>
      </c>
      <c r="AL25" s="32" t="str">
        <f t="shared" si="21"/>
        <v/>
      </c>
      <c r="AM25" s="32" t="str">
        <f t="shared" si="22"/>
        <v/>
      </c>
      <c r="AN25" s="32" t="str">
        <f>IF($A25="","",IFERROR(MATCH($F25,'Tablas de Códigos'!$G$28:$G$52,0),""))</f>
        <v/>
      </c>
      <c r="AO25" s="33" t="str">
        <f>IF($AN25="","",INDEX('Tablas de Códigos'!$H$28:$H$52,$AN25))</f>
        <v/>
      </c>
      <c r="AP25" s="32" t="str">
        <f>IF($AN25="","",INDEX('Tablas de Códigos'!$I$28:$I$52,$AN25))</f>
        <v/>
      </c>
      <c r="AQ25" s="32" t="str">
        <f>IF($AN25="","",INDEX('Tablas de Códigos'!$J$28:$J$52,$AN25))</f>
        <v/>
      </c>
      <c r="AR25" s="32" t="str">
        <f>IF($AN25="","",INDEX('Tablas de Códigos'!$K$28:$K$52,$AN25))</f>
        <v/>
      </c>
      <c r="AS25" s="32" t="str">
        <f>IF($AN25="","",INDEX('Tablas de Códigos'!$L$28:$L$52,$AN25))</f>
        <v/>
      </c>
      <c r="AT25" s="32" t="str">
        <f>IF($AN25="","",INDEX('Tablas de Códigos'!$M$28:$M$52,$AN25))</f>
        <v/>
      </c>
      <c r="AU25" s="32" t="str">
        <f t="shared" si="23"/>
        <v/>
      </c>
      <c r="AV25" s="32" t="str">
        <f t="shared" si="24"/>
        <v/>
      </c>
      <c r="AW25" s="33" t="str">
        <f t="shared" si="25"/>
        <v/>
      </c>
      <c r="AX25" s="33" t="str">
        <f>IF($A25="","",SUMIFS($H$5:H25,$O$5:O25,$O25,$F$5:F25,$F25,$AL$5:AL25,$AL25))</f>
        <v/>
      </c>
      <c r="AY25" s="33" t="str">
        <f>IF($A25="","",SUMIFS($H$5:H24,$O$5:O24,$O25,$F$5:F24,$F25,$AL$5:AL24,$AL25))</f>
        <v/>
      </c>
      <c r="AZ25" s="33" t="str">
        <f t="shared" si="26"/>
        <v/>
      </c>
      <c r="BA25" s="33" t="str">
        <f t="shared" si="27"/>
        <v/>
      </c>
      <c r="BB25" s="33" t="str">
        <f>IF($A25="","",IF($AM25,IF($AQ25="PORC",$AZ25*$AR25,IF($AQ25="ESCALA_GRAL",(INDEX('Tablas de Códigos'!$D$58:$D$65,MATCH($AZ25,'Tablas de Códigos'!$B$58:$B$65,1))+INDEX('Tablas de Códigos'!$E$58:$E$65,MATCH($AZ25,'Tablas de Códigos'!$B$58:$B$65,1))*($AZ25-INDEX('Tablas de Códigos'!$F$58:$F$65,MATCH($AZ25,'Tablas de Códigos'!$B$58:$B$65,1)))),IF($AQ25="ESCALA_119",(INDEX('Tablas de Códigos'!$D$69:$D$76,MATCH($AZ25,'Tablas de Códigos'!$B$69:$B$76,1))+INDEX('Tablas de Códigos'!$E$69:$E$76,MATCH($AZ25,'Tablas de Códigos'!$B$69:$B$76,1))*($AZ25-INDEX('Tablas de Códigos'!$F$69:$F$76,MATCH($AZ25,'Tablas de Códigos'!$B$69:$B$76,1)))),0))),$AZ25*$AV25))</f>
        <v/>
      </c>
      <c r="BC25" s="33" t="str">
        <f>IF($A25="","",IF($AM25,IF($AQ25="PORC",$BA25*$AR25,IF($AQ25="ESCALA_GRAL",(INDEX('Tablas de Códigos'!$D$58:$D$65,MATCH($BA25,'Tablas de Códigos'!$B$58:$B$65,1))+INDEX('Tablas de Códigos'!$E$58:$E$65,MATCH($BA25,'Tablas de Códigos'!$B$58:$B$65,1))*($BA25-INDEX('Tablas de Códigos'!$F$58:$F$65,MATCH($BA25,'Tablas de Códigos'!$B$58:$B$65,1)))),IF($AQ25="ESCALA_119",(INDEX('Tablas de Códigos'!$D$69:$D$76,MATCH($BA25,'Tablas de Códigos'!$B$69:$B$76,1))+INDEX('Tablas de Códigos'!$E$69:$E$76,MATCH($BA25,'Tablas de Códigos'!$B$69:$B$76,1))*($BA25-INDEX('Tablas de Códigos'!$F$69:$F$76,MATCH($BA25,'Tablas de Códigos'!$B$69:$B$76,1)))),0))),$BA25*$AV25))</f>
        <v/>
      </c>
      <c r="BD25" s="33" t="str">
        <f t="shared" si="28"/>
        <v/>
      </c>
      <c r="BE25" s="33" t="str">
        <f t="shared" si="29"/>
        <v/>
      </c>
      <c r="BF25" s="33" t="str">
        <f t="shared" si="30"/>
        <v/>
      </c>
    </row>
    <row r="26" spans="1:58" ht="15" customHeight="1">
      <c r="A26" s="13"/>
      <c r="B26" s="27"/>
      <c r="C26" s="13"/>
      <c r="D26" s="28"/>
      <c r="E26" s="13"/>
      <c r="F26" s="13"/>
      <c r="G26" s="13"/>
      <c r="H26" s="28"/>
      <c r="I26" s="27"/>
      <c r="J26" s="13"/>
      <c r="K26" s="29" t="str">
        <f t="shared" si="0"/>
        <v/>
      </c>
      <c r="L26" s="14"/>
      <c r="M26" s="30"/>
      <c r="N26" s="13"/>
      <c r="O26" s="13"/>
      <c r="P26" s="14"/>
      <c r="Q26" s="31"/>
      <c r="R26" s="32" t="str">
        <f t="shared" si="1"/>
        <v>00</v>
      </c>
      <c r="S26" s="32" t="str">
        <f t="shared" si="2"/>
        <v/>
      </c>
      <c r="T26" s="32" t="str">
        <f t="shared" si="3"/>
        <v xml:space="preserve">                </v>
      </c>
      <c r="U26" s="32" t="str">
        <f t="shared" si="4"/>
        <v/>
      </c>
      <c r="V26" s="32" t="str">
        <f t="shared" si="5"/>
        <v>0000</v>
      </c>
      <c r="W26" s="32" t="str">
        <f t="shared" si="6"/>
        <v>000</v>
      </c>
      <c r="X26" s="32" t="str">
        <f t="shared" si="7"/>
        <v/>
      </c>
      <c r="Y26" s="32" t="str">
        <f t="shared" si="8"/>
        <v/>
      </c>
      <c r="Z26" s="32" t="str">
        <f t="shared" si="9"/>
        <v/>
      </c>
      <c r="AA26" s="32" t="str">
        <f t="shared" si="10"/>
        <v>00</v>
      </c>
      <c r="AB26" s="32" t="str">
        <f t="shared" si="11"/>
        <v>0</v>
      </c>
      <c r="AC26" s="32" t="str">
        <f t="shared" si="12"/>
        <v/>
      </c>
      <c r="AD26" s="32" t="str">
        <f t="shared" si="13"/>
        <v xml:space="preserve">  0.00</v>
      </c>
      <c r="AE26" s="32" t="str">
        <f t="shared" si="14"/>
        <v xml:space="preserve">          </v>
      </c>
      <c r="AF26" s="32" t="str">
        <f t="shared" si="15"/>
        <v>00</v>
      </c>
      <c r="AG26" s="32" t="str">
        <f t="shared" si="16"/>
        <v xml:space="preserve">                    </v>
      </c>
      <c r="AH26" s="32" t="str">
        <f t="shared" si="17"/>
        <v>00000000000000</v>
      </c>
      <c r="AI26" s="32" t="str">
        <f t="shared" si="18"/>
        <v>00000000000000</v>
      </c>
      <c r="AJ26" s="23" t="str">
        <f t="shared" si="19"/>
        <v/>
      </c>
      <c r="AK26" s="24" t="str">
        <f t="shared" si="20"/>
        <v/>
      </c>
      <c r="AL26" s="32" t="str">
        <f t="shared" si="21"/>
        <v/>
      </c>
      <c r="AM26" s="32" t="str">
        <f t="shared" si="22"/>
        <v/>
      </c>
      <c r="AN26" s="32" t="str">
        <f>IF($A26="","",IFERROR(MATCH($F26,'Tablas de Códigos'!$G$28:$G$52,0),""))</f>
        <v/>
      </c>
      <c r="AO26" s="33" t="str">
        <f>IF($AN26="","",INDEX('Tablas de Códigos'!$H$28:$H$52,$AN26))</f>
        <v/>
      </c>
      <c r="AP26" s="32" t="str">
        <f>IF($AN26="","",INDEX('Tablas de Códigos'!$I$28:$I$52,$AN26))</f>
        <v/>
      </c>
      <c r="AQ26" s="32" t="str">
        <f>IF($AN26="","",INDEX('Tablas de Códigos'!$J$28:$J$52,$AN26))</f>
        <v/>
      </c>
      <c r="AR26" s="32" t="str">
        <f>IF($AN26="","",INDEX('Tablas de Códigos'!$K$28:$K$52,$AN26))</f>
        <v/>
      </c>
      <c r="AS26" s="32" t="str">
        <f>IF($AN26="","",INDEX('Tablas de Códigos'!$L$28:$L$52,$AN26))</f>
        <v/>
      </c>
      <c r="AT26" s="32" t="str">
        <f>IF($AN26="","",INDEX('Tablas de Códigos'!$M$28:$M$52,$AN26))</f>
        <v/>
      </c>
      <c r="AU26" s="32" t="str">
        <f t="shared" si="23"/>
        <v/>
      </c>
      <c r="AV26" s="32" t="str">
        <f t="shared" si="24"/>
        <v/>
      </c>
      <c r="AW26" s="33" t="str">
        <f t="shared" si="25"/>
        <v/>
      </c>
      <c r="AX26" s="33" t="str">
        <f>IF($A26="","",SUMIFS($H$5:H26,$O$5:O26,$O26,$F$5:F26,$F26,$AL$5:AL26,$AL26))</f>
        <v/>
      </c>
      <c r="AY26" s="33" t="str">
        <f>IF($A26="","",SUMIFS($H$5:H25,$O$5:O25,$O26,$F$5:F25,$F26,$AL$5:AL25,$AL26))</f>
        <v/>
      </c>
      <c r="AZ26" s="33" t="str">
        <f t="shared" si="26"/>
        <v/>
      </c>
      <c r="BA26" s="33" t="str">
        <f t="shared" si="27"/>
        <v/>
      </c>
      <c r="BB26" s="33" t="str">
        <f>IF($A26="","",IF($AM26,IF($AQ26="PORC",$AZ26*$AR26,IF($AQ26="ESCALA_GRAL",(INDEX('Tablas de Códigos'!$D$58:$D$65,MATCH($AZ26,'Tablas de Códigos'!$B$58:$B$65,1))+INDEX('Tablas de Códigos'!$E$58:$E$65,MATCH($AZ26,'Tablas de Códigos'!$B$58:$B$65,1))*($AZ26-INDEX('Tablas de Códigos'!$F$58:$F$65,MATCH($AZ26,'Tablas de Códigos'!$B$58:$B$65,1)))),IF($AQ26="ESCALA_119",(INDEX('Tablas de Códigos'!$D$69:$D$76,MATCH($AZ26,'Tablas de Códigos'!$B$69:$B$76,1))+INDEX('Tablas de Códigos'!$E$69:$E$76,MATCH($AZ26,'Tablas de Códigos'!$B$69:$B$76,1))*($AZ26-INDEX('Tablas de Códigos'!$F$69:$F$76,MATCH($AZ26,'Tablas de Códigos'!$B$69:$B$76,1)))),0))),$AZ26*$AV26))</f>
        <v/>
      </c>
      <c r="BC26" s="33" t="str">
        <f>IF($A26="","",IF($AM26,IF($AQ26="PORC",$BA26*$AR26,IF($AQ26="ESCALA_GRAL",(INDEX('Tablas de Códigos'!$D$58:$D$65,MATCH($BA26,'Tablas de Códigos'!$B$58:$B$65,1))+INDEX('Tablas de Códigos'!$E$58:$E$65,MATCH($BA26,'Tablas de Códigos'!$B$58:$B$65,1))*($BA26-INDEX('Tablas de Códigos'!$F$58:$F$65,MATCH($BA26,'Tablas de Códigos'!$B$58:$B$65,1)))),IF($AQ26="ESCALA_119",(INDEX('Tablas de Códigos'!$D$69:$D$76,MATCH($BA26,'Tablas de Códigos'!$B$69:$B$76,1))+INDEX('Tablas de Códigos'!$E$69:$E$76,MATCH($BA26,'Tablas de Códigos'!$B$69:$B$76,1))*($BA26-INDEX('Tablas de Códigos'!$F$69:$F$76,MATCH($BA26,'Tablas de Códigos'!$B$69:$B$76,1)))),0))),$BA26*$AV26))</f>
        <v/>
      </c>
      <c r="BD26" s="33" t="str">
        <f t="shared" si="28"/>
        <v/>
      </c>
      <c r="BE26" s="33" t="str">
        <f t="shared" si="29"/>
        <v/>
      </c>
      <c r="BF26" s="33" t="str">
        <f t="shared" si="30"/>
        <v/>
      </c>
    </row>
    <row r="27" spans="1:58" ht="15" customHeight="1">
      <c r="A27" s="13"/>
      <c r="B27" s="27"/>
      <c r="C27" s="13"/>
      <c r="D27" s="28"/>
      <c r="E27" s="13"/>
      <c r="F27" s="13"/>
      <c r="G27" s="13"/>
      <c r="H27" s="28"/>
      <c r="I27" s="27"/>
      <c r="J27" s="13"/>
      <c r="K27" s="29" t="str">
        <f t="shared" si="0"/>
        <v/>
      </c>
      <c r="L27" s="14"/>
      <c r="M27" s="30"/>
      <c r="N27" s="13"/>
      <c r="O27" s="13"/>
      <c r="P27" s="14"/>
      <c r="Q27" s="31"/>
      <c r="R27" s="32" t="str">
        <f t="shared" si="1"/>
        <v>00</v>
      </c>
      <c r="S27" s="32" t="str">
        <f t="shared" si="2"/>
        <v/>
      </c>
      <c r="T27" s="32" t="str">
        <f t="shared" si="3"/>
        <v xml:space="preserve">                </v>
      </c>
      <c r="U27" s="32" t="str">
        <f t="shared" si="4"/>
        <v/>
      </c>
      <c r="V27" s="32" t="str">
        <f t="shared" si="5"/>
        <v>0000</v>
      </c>
      <c r="W27" s="32" t="str">
        <f t="shared" si="6"/>
        <v>000</v>
      </c>
      <c r="X27" s="32" t="str">
        <f t="shared" si="7"/>
        <v/>
      </c>
      <c r="Y27" s="32" t="str">
        <f t="shared" si="8"/>
        <v/>
      </c>
      <c r="Z27" s="32" t="str">
        <f t="shared" si="9"/>
        <v/>
      </c>
      <c r="AA27" s="32" t="str">
        <f t="shared" si="10"/>
        <v>00</v>
      </c>
      <c r="AB27" s="32" t="str">
        <f t="shared" si="11"/>
        <v>0</v>
      </c>
      <c r="AC27" s="32" t="str">
        <f t="shared" si="12"/>
        <v/>
      </c>
      <c r="AD27" s="32" t="str">
        <f t="shared" si="13"/>
        <v xml:space="preserve">  0.00</v>
      </c>
      <c r="AE27" s="32" t="str">
        <f t="shared" si="14"/>
        <v xml:space="preserve">          </v>
      </c>
      <c r="AF27" s="32" t="str">
        <f t="shared" si="15"/>
        <v>00</v>
      </c>
      <c r="AG27" s="32" t="str">
        <f t="shared" si="16"/>
        <v xml:space="preserve">                    </v>
      </c>
      <c r="AH27" s="32" t="str">
        <f t="shared" si="17"/>
        <v>00000000000000</v>
      </c>
      <c r="AI27" s="32" t="str">
        <f t="shared" si="18"/>
        <v>00000000000000</v>
      </c>
      <c r="AJ27" s="23" t="str">
        <f t="shared" si="19"/>
        <v/>
      </c>
      <c r="AK27" s="24" t="str">
        <f t="shared" si="20"/>
        <v/>
      </c>
      <c r="AL27" s="32" t="str">
        <f t="shared" si="21"/>
        <v/>
      </c>
      <c r="AM27" s="32" t="str">
        <f t="shared" si="22"/>
        <v/>
      </c>
      <c r="AN27" s="32" t="str">
        <f>IF($A27="","",IFERROR(MATCH($F27,'Tablas de Códigos'!$G$28:$G$52,0),""))</f>
        <v/>
      </c>
      <c r="AO27" s="33" t="str">
        <f>IF($AN27="","",INDEX('Tablas de Códigos'!$H$28:$H$52,$AN27))</f>
        <v/>
      </c>
      <c r="AP27" s="32" t="str">
        <f>IF($AN27="","",INDEX('Tablas de Códigos'!$I$28:$I$52,$AN27))</f>
        <v/>
      </c>
      <c r="AQ27" s="32" t="str">
        <f>IF($AN27="","",INDEX('Tablas de Códigos'!$J$28:$J$52,$AN27))</f>
        <v/>
      </c>
      <c r="AR27" s="32" t="str">
        <f>IF($AN27="","",INDEX('Tablas de Códigos'!$K$28:$K$52,$AN27))</f>
        <v/>
      </c>
      <c r="AS27" s="32" t="str">
        <f>IF($AN27="","",INDEX('Tablas de Códigos'!$L$28:$L$52,$AN27))</f>
        <v/>
      </c>
      <c r="AT27" s="32" t="str">
        <f>IF($AN27="","",INDEX('Tablas de Códigos'!$M$28:$M$52,$AN27))</f>
        <v/>
      </c>
      <c r="AU27" s="32" t="str">
        <f t="shared" si="23"/>
        <v/>
      </c>
      <c r="AV27" s="32" t="str">
        <f t="shared" si="24"/>
        <v/>
      </c>
      <c r="AW27" s="33" t="str">
        <f t="shared" si="25"/>
        <v/>
      </c>
      <c r="AX27" s="33" t="str">
        <f>IF($A27="","",SUMIFS($H$5:H27,$O$5:O27,$O27,$F$5:F27,$F27,$AL$5:AL27,$AL27))</f>
        <v/>
      </c>
      <c r="AY27" s="33" t="str">
        <f>IF($A27="","",SUMIFS($H$5:H26,$O$5:O26,$O27,$F$5:F26,$F27,$AL$5:AL26,$AL27))</f>
        <v/>
      </c>
      <c r="AZ27" s="33" t="str">
        <f t="shared" si="26"/>
        <v/>
      </c>
      <c r="BA27" s="33" t="str">
        <f t="shared" si="27"/>
        <v/>
      </c>
      <c r="BB27" s="33" t="str">
        <f>IF($A27="","",IF($AM27,IF($AQ27="PORC",$AZ27*$AR27,IF($AQ27="ESCALA_GRAL",(INDEX('Tablas de Códigos'!$D$58:$D$65,MATCH($AZ27,'Tablas de Códigos'!$B$58:$B$65,1))+INDEX('Tablas de Códigos'!$E$58:$E$65,MATCH($AZ27,'Tablas de Códigos'!$B$58:$B$65,1))*($AZ27-INDEX('Tablas de Códigos'!$F$58:$F$65,MATCH($AZ27,'Tablas de Códigos'!$B$58:$B$65,1)))),IF($AQ27="ESCALA_119",(INDEX('Tablas de Códigos'!$D$69:$D$76,MATCH($AZ27,'Tablas de Códigos'!$B$69:$B$76,1))+INDEX('Tablas de Códigos'!$E$69:$E$76,MATCH($AZ27,'Tablas de Códigos'!$B$69:$B$76,1))*($AZ27-INDEX('Tablas de Códigos'!$F$69:$F$76,MATCH($AZ27,'Tablas de Códigos'!$B$69:$B$76,1)))),0))),$AZ27*$AV27))</f>
        <v/>
      </c>
      <c r="BC27" s="33" t="str">
        <f>IF($A27="","",IF($AM27,IF($AQ27="PORC",$BA27*$AR27,IF($AQ27="ESCALA_GRAL",(INDEX('Tablas de Códigos'!$D$58:$D$65,MATCH($BA27,'Tablas de Códigos'!$B$58:$B$65,1))+INDEX('Tablas de Códigos'!$E$58:$E$65,MATCH($BA27,'Tablas de Códigos'!$B$58:$B$65,1))*($BA27-INDEX('Tablas de Códigos'!$F$58:$F$65,MATCH($BA27,'Tablas de Códigos'!$B$58:$B$65,1)))),IF($AQ27="ESCALA_119",(INDEX('Tablas de Códigos'!$D$69:$D$76,MATCH($BA27,'Tablas de Códigos'!$B$69:$B$76,1))+INDEX('Tablas de Códigos'!$E$69:$E$76,MATCH($BA27,'Tablas de Códigos'!$B$69:$B$76,1))*($BA27-INDEX('Tablas de Códigos'!$F$69:$F$76,MATCH($BA27,'Tablas de Códigos'!$B$69:$B$76,1)))),0))),$BA27*$AV27))</f>
        <v/>
      </c>
      <c r="BD27" s="33" t="str">
        <f t="shared" si="28"/>
        <v/>
      </c>
      <c r="BE27" s="33" t="str">
        <f t="shared" si="29"/>
        <v/>
      </c>
      <c r="BF27" s="33" t="str">
        <f t="shared" si="30"/>
        <v/>
      </c>
    </row>
    <row r="28" spans="1:58" ht="15" customHeight="1">
      <c r="A28" s="13"/>
      <c r="B28" s="27"/>
      <c r="C28" s="13"/>
      <c r="D28" s="28"/>
      <c r="E28" s="13"/>
      <c r="F28" s="13"/>
      <c r="G28" s="13"/>
      <c r="H28" s="28"/>
      <c r="I28" s="27"/>
      <c r="J28" s="13"/>
      <c r="K28" s="29" t="str">
        <f t="shared" si="0"/>
        <v/>
      </c>
      <c r="L28" s="14"/>
      <c r="M28" s="30"/>
      <c r="N28" s="13"/>
      <c r="O28" s="13"/>
      <c r="P28" s="14"/>
      <c r="Q28" s="31"/>
      <c r="R28" s="32" t="str">
        <f t="shared" si="1"/>
        <v>00</v>
      </c>
      <c r="S28" s="32" t="str">
        <f t="shared" si="2"/>
        <v/>
      </c>
      <c r="T28" s="32" t="str">
        <f t="shared" si="3"/>
        <v xml:space="preserve">                </v>
      </c>
      <c r="U28" s="32" t="str">
        <f t="shared" si="4"/>
        <v/>
      </c>
      <c r="V28" s="32" t="str">
        <f t="shared" si="5"/>
        <v>0000</v>
      </c>
      <c r="W28" s="32" t="str">
        <f t="shared" si="6"/>
        <v>000</v>
      </c>
      <c r="X28" s="32" t="str">
        <f t="shared" si="7"/>
        <v/>
      </c>
      <c r="Y28" s="32" t="str">
        <f t="shared" si="8"/>
        <v/>
      </c>
      <c r="Z28" s="32" t="str">
        <f t="shared" si="9"/>
        <v/>
      </c>
      <c r="AA28" s="32" t="str">
        <f t="shared" si="10"/>
        <v>00</v>
      </c>
      <c r="AB28" s="32" t="str">
        <f t="shared" si="11"/>
        <v>0</v>
      </c>
      <c r="AC28" s="32" t="str">
        <f t="shared" si="12"/>
        <v/>
      </c>
      <c r="AD28" s="32" t="str">
        <f t="shared" si="13"/>
        <v xml:space="preserve">  0.00</v>
      </c>
      <c r="AE28" s="32" t="str">
        <f t="shared" si="14"/>
        <v xml:space="preserve">          </v>
      </c>
      <c r="AF28" s="32" t="str">
        <f t="shared" si="15"/>
        <v>00</v>
      </c>
      <c r="AG28" s="32" t="str">
        <f t="shared" si="16"/>
        <v xml:space="preserve">                    </v>
      </c>
      <c r="AH28" s="32" t="str">
        <f t="shared" si="17"/>
        <v>00000000000000</v>
      </c>
      <c r="AI28" s="32" t="str">
        <f t="shared" si="18"/>
        <v>00000000000000</v>
      </c>
      <c r="AJ28" s="23" t="str">
        <f t="shared" si="19"/>
        <v/>
      </c>
      <c r="AK28" s="24" t="str">
        <f t="shared" si="20"/>
        <v/>
      </c>
      <c r="AL28" s="32" t="str">
        <f t="shared" si="21"/>
        <v/>
      </c>
      <c r="AM28" s="32" t="str">
        <f t="shared" si="22"/>
        <v/>
      </c>
      <c r="AN28" s="32" t="str">
        <f>IF($A28="","",IFERROR(MATCH($F28,'Tablas de Códigos'!$G$28:$G$52,0),""))</f>
        <v/>
      </c>
      <c r="AO28" s="33" t="str">
        <f>IF($AN28="","",INDEX('Tablas de Códigos'!$H$28:$H$52,$AN28))</f>
        <v/>
      </c>
      <c r="AP28" s="32" t="str">
        <f>IF($AN28="","",INDEX('Tablas de Códigos'!$I$28:$I$52,$AN28))</f>
        <v/>
      </c>
      <c r="AQ28" s="32" t="str">
        <f>IF($AN28="","",INDEX('Tablas de Códigos'!$J$28:$J$52,$AN28))</f>
        <v/>
      </c>
      <c r="AR28" s="32" t="str">
        <f>IF($AN28="","",INDEX('Tablas de Códigos'!$K$28:$K$52,$AN28))</f>
        <v/>
      </c>
      <c r="AS28" s="32" t="str">
        <f>IF($AN28="","",INDEX('Tablas de Códigos'!$L$28:$L$52,$AN28))</f>
        <v/>
      </c>
      <c r="AT28" s="32" t="str">
        <f>IF($AN28="","",INDEX('Tablas de Códigos'!$M$28:$M$52,$AN28))</f>
        <v/>
      </c>
      <c r="AU28" s="32" t="str">
        <f t="shared" si="23"/>
        <v/>
      </c>
      <c r="AV28" s="32" t="str">
        <f t="shared" si="24"/>
        <v/>
      </c>
      <c r="AW28" s="33" t="str">
        <f t="shared" si="25"/>
        <v/>
      </c>
      <c r="AX28" s="33" t="str">
        <f>IF($A28="","",SUMIFS($H$5:H28,$O$5:O28,$O28,$F$5:F28,$F28,$AL$5:AL28,$AL28))</f>
        <v/>
      </c>
      <c r="AY28" s="33" t="str">
        <f>IF($A28="","",SUMIFS($H$5:H27,$O$5:O27,$O28,$F$5:F27,$F28,$AL$5:AL27,$AL28))</f>
        <v/>
      </c>
      <c r="AZ28" s="33" t="str">
        <f t="shared" si="26"/>
        <v/>
      </c>
      <c r="BA28" s="33" t="str">
        <f t="shared" si="27"/>
        <v/>
      </c>
      <c r="BB28" s="33" t="str">
        <f>IF($A28="","",IF($AM28,IF($AQ28="PORC",$AZ28*$AR28,IF($AQ28="ESCALA_GRAL",(INDEX('Tablas de Códigos'!$D$58:$D$65,MATCH($AZ28,'Tablas de Códigos'!$B$58:$B$65,1))+INDEX('Tablas de Códigos'!$E$58:$E$65,MATCH($AZ28,'Tablas de Códigos'!$B$58:$B$65,1))*($AZ28-INDEX('Tablas de Códigos'!$F$58:$F$65,MATCH($AZ28,'Tablas de Códigos'!$B$58:$B$65,1)))),IF($AQ28="ESCALA_119",(INDEX('Tablas de Códigos'!$D$69:$D$76,MATCH($AZ28,'Tablas de Códigos'!$B$69:$B$76,1))+INDEX('Tablas de Códigos'!$E$69:$E$76,MATCH($AZ28,'Tablas de Códigos'!$B$69:$B$76,1))*($AZ28-INDEX('Tablas de Códigos'!$F$69:$F$76,MATCH($AZ28,'Tablas de Códigos'!$B$69:$B$76,1)))),0))),$AZ28*$AV28))</f>
        <v/>
      </c>
      <c r="BC28" s="33" t="str">
        <f>IF($A28="","",IF($AM28,IF($AQ28="PORC",$BA28*$AR28,IF($AQ28="ESCALA_GRAL",(INDEX('Tablas de Códigos'!$D$58:$D$65,MATCH($BA28,'Tablas de Códigos'!$B$58:$B$65,1))+INDEX('Tablas de Códigos'!$E$58:$E$65,MATCH($BA28,'Tablas de Códigos'!$B$58:$B$65,1))*($BA28-INDEX('Tablas de Códigos'!$F$58:$F$65,MATCH($BA28,'Tablas de Códigos'!$B$58:$B$65,1)))),IF($AQ28="ESCALA_119",(INDEX('Tablas de Códigos'!$D$69:$D$76,MATCH($BA28,'Tablas de Códigos'!$B$69:$B$76,1))+INDEX('Tablas de Códigos'!$E$69:$E$76,MATCH($BA28,'Tablas de Códigos'!$B$69:$B$76,1))*($BA28-INDEX('Tablas de Códigos'!$F$69:$F$76,MATCH($BA28,'Tablas de Códigos'!$B$69:$B$76,1)))),0))),$BA28*$AV28))</f>
        <v/>
      </c>
      <c r="BD28" s="33" t="str">
        <f t="shared" si="28"/>
        <v/>
      </c>
      <c r="BE28" s="33" t="str">
        <f t="shared" si="29"/>
        <v/>
      </c>
      <c r="BF28" s="33" t="str">
        <f t="shared" si="30"/>
        <v/>
      </c>
    </row>
    <row r="29" spans="1:58" ht="15" customHeight="1">
      <c r="A29" s="13"/>
      <c r="B29" s="27"/>
      <c r="C29" s="13"/>
      <c r="D29" s="28"/>
      <c r="E29" s="13"/>
      <c r="F29" s="13"/>
      <c r="G29" s="13"/>
      <c r="H29" s="28"/>
      <c r="I29" s="27"/>
      <c r="J29" s="13"/>
      <c r="K29" s="29" t="str">
        <f t="shared" si="0"/>
        <v/>
      </c>
      <c r="L29" s="14"/>
      <c r="M29" s="30"/>
      <c r="N29" s="13"/>
      <c r="O29" s="13"/>
      <c r="P29" s="14"/>
      <c r="Q29" s="31"/>
      <c r="R29" s="32" t="str">
        <f t="shared" si="1"/>
        <v>00</v>
      </c>
      <c r="S29" s="32" t="str">
        <f t="shared" si="2"/>
        <v/>
      </c>
      <c r="T29" s="32" t="str">
        <f t="shared" si="3"/>
        <v xml:space="preserve">                </v>
      </c>
      <c r="U29" s="32" t="str">
        <f t="shared" si="4"/>
        <v/>
      </c>
      <c r="V29" s="32" t="str">
        <f t="shared" si="5"/>
        <v>0000</v>
      </c>
      <c r="W29" s="32" t="str">
        <f t="shared" si="6"/>
        <v>000</v>
      </c>
      <c r="X29" s="32" t="str">
        <f t="shared" si="7"/>
        <v/>
      </c>
      <c r="Y29" s="32" t="str">
        <f t="shared" si="8"/>
        <v/>
      </c>
      <c r="Z29" s="32" t="str">
        <f t="shared" si="9"/>
        <v/>
      </c>
      <c r="AA29" s="32" t="str">
        <f t="shared" si="10"/>
        <v>00</v>
      </c>
      <c r="AB29" s="32" t="str">
        <f t="shared" si="11"/>
        <v>0</v>
      </c>
      <c r="AC29" s="32" t="str">
        <f t="shared" si="12"/>
        <v/>
      </c>
      <c r="AD29" s="32" t="str">
        <f t="shared" si="13"/>
        <v xml:space="preserve">  0.00</v>
      </c>
      <c r="AE29" s="32" t="str">
        <f t="shared" si="14"/>
        <v xml:space="preserve">          </v>
      </c>
      <c r="AF29" s="32" t="str">
        <f t="shared" si="15"/>
        <v>00</v>
      </c>
      <c r="AG29" s="32" t="str">
        <f t="shared" si="16"/>
        <v xml:space="preserve">                    </v>
      </c>
      <c r="AH29" s="32" t="str">
        <f t="shared" si="17"/>
        <v>00000000000000</v>
      </c>
      <c r="AI29" s="32" t="str">
        <f t="shared" si="18"/>
        <v>00000000000000</v>
      </c>
      <c r="AJ29" s="23" t="str">
        <f t="shared" si="19"/>
        <v/>
      </c>
      <c r="AK29" s="24" t="str">
        <f t="shared" si="20"/>
        <v/>
      </c>
      <c r="AL29" s="32" t="str">
        <f t="shared" si="21"/>
        <v/>
      </c>
      <c r="AM29" s="32" t="str">
        <f t="shared" si="22"/>
        <v/>
      </c>
      <c r="AN29" s="32" t="str">
        <f>IF($A29="","",IFERROR(MATCH($F29,'Tablas de Códigos'!$G$28:$G$52,0),""))</f>
        <v/>
      </c>
      <c r="AO29" s="33" t="str">
        <f>IF($AN29="","",INDEX('Tablas de Códigos'!$H$28:$H$52,$AN29))</f>
        <v/>
      </c>
      <c r="AP29" s="32" t="str">
        <f>IF($AN29="","",INDEX('Tablas de Códigos'!$I$28:$I$52,$AN29))</f>
        <v/>
      </c>
      <c r="AQ29" s="32" t="str">
        <f>IF($AN29="","",INDEX('Tablas de Códigos'!$J$28:$J$52,$AN29))</f>
        <v/>
      </c>
      <c r="AR29" s="32" t="str">
        <f>IF($AN29="","",INDEX('Tablas de Códigos'!$K$28:$K$52,$AN29))</f>
        <v/>
      </c>
      <c r="AS29" s="32" t="str">
        <f>IF($AN29="","",INDEX('Tablas de Códigos'!$L$28:$L$52,$AN29))</f>
        <v/>
      </c>
      <c r="AT29" s="32" t="str">
        <f>IF($AN29="","",INDEX('Tablas de Códigos'!$M$28:$M$52,$AN29))</f>
        <v/>
      </c>
      <c r="AU29" s="32" t="str">
        <f t="shared" si="23"/>
        <v/>
      </c>
      <c r="AV29" s="32" t="str">
        <f t="shared" si="24"/>
        <v/>
      </c>
      <c r="AW29" s="33" t="str">
        <f t="shared" si="25"/>
        <v/>
      </c>
      <c r="AX29" s="33" t="str">
        <f>IF($A29="","",SUMIFS($H$5:H29,$O$5:O29,$O29,$F$5:F29,$F29,$AL$5:AL29,$AL29))</f>
        <v/>
      </c>
      <c r="AY29" s="33" t="str">
        <f>IF($A29="","",SUMIFS($H$5:H28,$O$5:O28,$O29,$F$5:F28,$F29,$AL$5:AL28,$AL29))</f>
        <v/>
      </c>
      <c r="AZ29" s="33" t="str">
        <f t="shared" si="26"/>
        <v/>
      </c>
      <c r="BA29" s="33" t="str">
        <f t="shared" si="27"/>
        <v/>
      </c>
      <c r="BB29" s="33" t="str">
        <f>IF($A29="","",IF($AM29,IF($AQ29="PORC",$AZ29*$AR29,IF($AQ29="ESCALA_GRAL",(INDEX('Tablas de Códigos'!$D$58:$D$65,MATCH($AZ29,'Tablas de Códigos'!$B$58:$B$65,1))+INDEX('Tablas de Códigos'!$E$58:$E$65,MATCH($AZ29,'Tablas de Códigos'!$B$58:$B$65,1))*($AZ29-INDEX('Tablas de Códigos'!$F$58:$F$65,MATCH($AZ29,'Tablas de Códigos'!$B$58:$B$65,1)))),IF($AQ29="ESCALA_119",(INDEX('Tablas de Códigos'!$D$69:$D$76,MATCH($AZ29,'Tablas de Códigos'!$B$69:$B$76,1))+INDEX('Tablas de Códigos'!$E$69:$E$76,MATCH($AZ29,'Tablas de Códigos'!$B$69:$B$76,1))*($AZ29-INDEX('Tablas de Códigos'!$F$69:$F$76,MATCH($AZ29,'Tablas de Códigos'!$B$69:$B$76,1)))),0))),$AZ29*$AV29))</f>
        <v/>
      </c>
      <c r="BC29" s="33" t="str">
        <f>IF($A29="","",IF($AM29,IF($AQ29="PORC",$BA29*$AR29,IF($AQ29="ESCALA_GRAL",(INDEX('Tablas de Códigos'!$D$58:$D$65,MATCH($BA29,'Tablas de Códigos'!$B$58:$B$65,1))+INDEX('Tablas de Códigos'!$E$58:$E$65,MATCH($BA29,'Tablas de Códigos'!$B$58:$B$65,1))*($BA29-INDEX('Tablas de Códigos'!$F$58:$F$65,MATCH($BA29,'Tablas de Códigos'!$B$58:$B$65,1)))),IF($AQ29="ESCALA_119",(INDEX('Tablas de Códigos'!$D$69:$D$76,MATCH($BA29,'Tablas de Códigos'!$B$69:$B$76,1))+INDEX('Tablas de Códigos'!$E$69:$E$76,MATCH($BA29,'Tablas de Códigos'!$B$69:$B$76,1))*($BA29-INDEX('Tablas de Códigos'!$F$69:$F$76,MATCH($BA29,'Tablas de Códigos'!$B$69:$B$76,1)))),0))),$BA29*$AV29))</f>
        <v/>
      </c>
      <c r="BD29" s="33" t="str">
        <f t="shared" si="28"/>
        <v/>
      </c>
      <c r="BE29" s="33" t="str">
        <f t="shared" si="29"/>
        <v/>
      </c>
      <c r="BF29" s="33" t="str">
        <f t="shared" si="30"/>
        <v/>
      </c>
    </row>
    <row r="30" spans="1:58" ht="15" customHeight="1">
      <c r="A30" s="13"/>
      <c r="B30" s="27"/>
      <c r="C30" s="13"/>
      <c r="D30" s="28"/>
      <c r="E30" s="13"/>
      <c r="F30" s="13"/>
      <c r="G30" s="13"/>
      <c r="H30" s="28"/>
      <c r="I30" s="27"/>
      <c r="J30" s="13"/>
      <c r="K30" s="29" t="str">
        <f t="shared" si="0"/>
        <v/>
      </c>
      <c r="L30" s="14"/>
      <c r="M30" s="30"/>
      <c r="N30" s="13"/>
      <c r="O30" s="13"/>
      <c r="P30" s="14"/>
      <c r="Q30" s="31"/>
      <c r="R30" s="32" t="str">
        <f t="shared" si="1"/>
        <v>00</v>
      </c>
      <c r="S30" s="32" t="str">
        <f t="shared" si="2"/>
        <v/>
      </c>
      <c r="T30" s="32" t="str">
        <f t="shared" si="3"/>
        <v xml:space="preserve">                </v>
      </c>
      <c r="U30" s="32" t="str">
        <f t="shared" si="4"/>
        <v/>
      </c>
      <c r="V30" s="32" t="str">
        <f t="shared" si="5"/>
        <v>0000</v>
      </c>
      <c r="W30" s="32" t="str">
        <f t="shared" si="6"/>
        <v>000</v>
      </c>
      <c r="X30" s="32" t="str">
        <f t="shared" si="7"/>
        <v/>
      </c>
      <c r="Y30" s="32" t="str">
        <f t="shared" si="8"/>
        <v/>
      </c>
      <c r="Z30" s="32" t="str">
        <f t="shared" si="9"/>
        <v/>
      </c>
      <c r="AA30" s="32" t="str">
        <f t="shared" si="10"/>
        <v>00</v>
      </c>
      <c r="AB30" s="32" t="str">
        <f t="shared" si="11"/>
        <v>0</v>
      </c>
      <c r="AC30" s="32" t="str">
        <f t="shared" si="12"/>
        <v/>
      </c>
      <c r="AD30" s="32" t="str">
        <f t="shared" si="13"/>
        <v xml:space="preserve">  0.00</v>
      </c>
      <c r="AE30" s="32" t="str">
        <f t="shared" si="14"/>
        <v xml:space="preserve">          </v>
      </c>
      <c r="AF30" s="32" t="str">
        <f t="shared" si="15"/>
        <v>00</v>
      </c>
      <c r="AG30" s="32" t="str">
        <f t="shared" si="16"/>
        <v xml:space="preserve">                    </v>
      </c>
      <c r="AH30" s="32" t="str">
        <f t="shared" si="17"/>
        <v>00000000000000</v>
      </c>
      <c r="AI30" s="32" t="str">
        <f t="shared" si="18"/>
        <v>00000000000000</v>
      </c>
      <c r="AJ30" s="23" t="str">
        <f t="shared" si="19"/>
        <v/>
      </c>
      <c r="AK30" s="24" t="str">
        <f t="shared" si="20"/>
        <v/>
      </c>
      <c r="AL30" s="32" t="str">
        <f t="shared" si="21"/>
        <v/>
      </c>
      <c r="AM30" s="32" t="str">
        <f t="shared" si="22"/>
        <v/>
      </c>
      <c r="AN30" s="32" t="str">
        <f>IF($A30="","",IFERROR(MATCH($F30,'Tablas de Códigos'!$G$28:$G$52,0),""))</f>
        <v/>
      </c>
      <c r="AO30" s="33" t="str">
        <f>IF($AN30="","",INDEX('Tablas de Códigos'!$H$28:$H$52,$AN30))</f>
        <v/>
      </c>
      <c r="AP30" s="32" t="str">
        <f>IF($AN30="","",INDEX('Tablas de Códigos'!$I$28:$I$52,$AN30))</f>
        <v/>
      </c>
      <c r="AQ30" s="32" t="str">
        <f>IF($AN30="","",INDEX('Tablas de Códigos'!$J$28:$J$52,$AN30))</f>
        <v/>
      </c>
      <c r="AR30" s="32" t="str">
        <f>IF($AN30="","",INDEX('Tablas de Códigos'!$K$28:$K$52,$AN30))</f>
        <v/>
      </c>
      <c r="AS30" s="32" t="str">
        <f>IF($AN30="","",INDEX('Tablas de Códigos'!$L$28:$L$52,$AN30))</f>
        <v/>
      </c>
      <c r="AT30" s="32" t="str">
        <f>IF($AN30="","",INDEX('Tablas de Códigos'!$M$28:$M$52,$AN30))</f>
        <v/>
      </c>
      <c r="AU30" s="32" t="str">
        <f t="shared" si="23"/>
        <v/>
      </c>
      <c r="AV30" s="32" t="str">
        <f t="shared" si="24"/>
        <v/>
      </c>
      <c r="AW30" s="33" t="str">
        <f t="shared" si="25"/>
        <v/>
      </c>
      <c r="AX30" s="33" t="str">
        <f>IF($A30="","",SUMIFS($H$5:H30,$O$5:O30,$O30,$F$5:F30,$F30,$AL$5:AL30,$AL30))</f>
        <v/>
      </c>
      <c r="AY30" s="33" t="str">
        <f>IF($A30="","",SUMIFS($H$5:H29,$O$5:O29,$O30,$F$5:F29,$F30,$AL$5:AL29,$AL30))</f>
        <v/>
      </c>
      <c r="AZ30" s="33" t="str">
        <f t="shared" si="26"/>
        <v/>
      </c>
      <c r="BA30" s="33" t="str">
        <f t="shared" si="27"/>
        <v/>
      </c>
      <c r="BB30" s="33" t="str">
        <f>IF($A30="","",IF($AM30,IF($AQ30="PORC",$AZ30*$AR30,IF($AQ30="ESCALA_GRAL",(INDEX('Tablas de Códigos'!$D$58:$D$65,MATCH($AZ30,'Tablas de Códigos'!$B$58:$B$65,1))+INDEX('Tablas de Códigos'!$E$58:$E$65,MATCH($AZ30,'Tablas de Códigos'!$B$58:$B$65,1))*($AZ30-INDEX('Tablas de Códigos'!$F$58:$F$65,MATCH($AZ30,'Tablas de Códigos'!$B$58:$B$65,1)))),IF($AQ30="ESCALA_119",(INDEX('Tablas de Códigos'!$D$69:$D$76,MATCH($AZ30,'Tablas de Códigos'!$B$69:$B$76,1))+INDEX('Tablas de Códigos'!$E$69:$E$76,MATCH($AZ30,'Tablas de Códigos'!$B$69:$B$76,1))*($AZ30-INDEX('Tablas de Códigos'!$F$69:$F$76,MATCH($AZ30,'Tablas de Códigos'!$B$69:$B$76,1)))),0))),$AZ30*$AV30))</f>
        <v/>
      </c>
      <c r="BC30" s="33" t="str">
        <f>IF($A30="","",IF($AM30,IF($AQ30="PORC",$BA30*$AR30,IF($AQ30="ESCALA_GRAL",(INDEX('Tablas de Códigos'!$D$58:$D$65,MATCH($BA30,'Tablas de Códigos'!$B$58:$B$65,1))+INDEX('Tablas de Códigos'!$E$58:$E$65,MATCH($BA30,'Tablas de Códigos'!$B$58:$B$65,1))*($BA30-INDEX('Tablas de Códigos'!$F$58:$F$65,MATCH($BA30,'Tablas de Códigos'!$B$58:$B$65,1)))),IF($AQ30="ESCALA_119",(INDEX('Tablas de Códigos'!$D$69:$D$76,MATCH($BA30,'Tablas de Códigos'!$B$69:$B$76,1))+INDEX('Tablas de Códigos'!$E$69:$E$76,MATCH($BA30,'Tablas de Códigos'!$B$69:$B$76,1))*($BA30-INDEX('Tablas de Códigos'!$F$69:$F$76,MATCH($BA30,'Tablas de Códigos'!$B$69:$B$76,1)))),0))),$BA30*$AV30))</f>
        <v/>
      </c>
      <c r="BD30" s="33" t="str">
        <f t="shared" si="28"/>
        <v/>
      </c>
      <c r="BE30" s="33" t="str">
        <f t="shared" si="29"/>
        <v/>
      </c>
      <c r="BF30" s="33" t="str">
        <f t="shared" si="30"/>
        <v/>
      </c>
    </row>
    <row r="31" spans="1:58" ht="15" customHeight="1">
      <c r="A31" s="13"/>
      <c r="B31" s="27"/>
      <c r="C31" s="13"/>
      <c r="D31" s="28"/>
      <c r="E31" s="13"/>
      <c r="F31" s="13"/>
      <c r="G31" s="13"/>
      <c r="H31" s="28"/>
      <c r="I31" s="27"/>
      <c r="J31" s="13"/>
      <c r="K31" s="29" t="str">
        <f t="shared" si="0"/>
        <v/>
      </c>
      <c r="L31" s="14"/>
      <c r="M31" s="30"/>
      <c r="N31" s="13"/>
      <c r="O31" s="13"/>
      <c r="P31" s="14"/>
      <c r="Q31" s="31"/>
      <c r="R31" s="32" t="str">
        <f t="shared" si="1"/>
        <v>00</v>
      </c>
      <c r="S31" s="32" t="str">
        <f t="shared" si="2"/>
        <v/>
      </c>
      <c r="T31" s="32" t="str">
        <f t="shared" si="3"/>
        <v xml:space="preserve">                </v>
      </c>
      <c r="U31" s="32" t="str">
        <f t="shared" si="4"/>
        <v/>
      </c>
      <c r="V31" s="32" t="str">
        <f t="shared" si="5"/>
        <v>0000</v>
      </c>
      <c r="W31" s="32" t="str">
        <f t="shared" si="6"/>
        <v>000</v>
      </c>
      <c r="X31" s="32" t="str">
        <f t="shared" si="7"/>
        <v/>
      </c>
      <c r="Y31" s="32" t="str">
        <f t="shared" si="8"/>
        <v/>
      </c>
      <c r="Z31" s="32" t="str">
        <f t="shared" si="9"/>
        <v/>
      </c>
      <c r="AA31" s="32" t="str">
        <f t="shared" si="10"/>
        <v>00</v>
      </c>
      <c r="AB31" s="32" t="str">
        <f t="shared" si="11"/>
        <v>0</v>
      </c>
      <c r="AC31" s="32" t="str">
        <f t="shared" si="12"/>
        <v/>
      </c>
      <c r="AD31" s="32" t="str">
        <f t="shared" si="13"/>
        <v xml:space="preserve">  0.00</v>
      </c>
      <c r="AE31" s="32" t="str">
        <f t="shared" si="14"/>
        <v xml:space="preserve">          </v>
      </c>
      <c r="AF31" s="32" t="str">
        <f t="shared" si="15"/>
        <v>00</v>
      </c>
      <c r="AG31" s="32" t="str">
        <f t="shared" si="16"/>
        <v xml:space="preserve">                    </v>
      </c>
      <c r="AH31" s="32" t="str">
        <f t="shared" si="17"/>
        <v>00000000000000</v>
      </c>
      <c r="AI31" s="32" t="str">
        <f t="shared" si="18"/>
        <v>00000000000000</v>
      </c>
      <c r="AJ31" s="23" t="str">
        <f t="shared" si="19"/>
        <v/>
      </c>
      <c r="AK31" s="24" t="str">
        <f t="shared" si="20"/>
        <v/>
      </c>
      <c r="AL31" s="32" t="str">
        <f t="shared" si="21"/>
        <v/>
      </c>
      <c r="AM31" s="32" t="str">
        <f t="shared" si="22"/>
        <v/>
      </c>
      <c r="AN31" s="32" t="str">
        <f>IF($A31="","",IFERROR(MATCH($F31,'Tablas de Códigos'!$G$28:$G$52,0),""))</f>
        <v/>
      </c>
      <c r="AO31" s="33" t="str">
        <f>IF($AN31="","",INDEX('Tablas de Códigos'!$H$28:$H$52,$AN31))</f>
        <v/>
      </c>
      <c r="AP31" s="32" t="str">
        <f>IF($AN31="","",INDEX('Tablas de Códigos'!$I$28:$I$52,$AN31))</f>
        <v/>
      </c>
      <c r="AQ31" s="32" t="str">
        <f>IF($AN31="","",INDEX('Tablas de Códigos'!$J$28:$J$52,$AN31))</f>
        <v/>
      </c>
      <c r="AR31" s="32" t="str">
        <f>IF($AN31="","",INDEX('Tablas de Códigos'!$K$28:$K$52,$AN31))</f>
        <v/>
      </c>
      <c r="AS31" s="32" t="str">
        <f>IF($AN31="","",INDEX('Tablas de Códigos'!$L$28:$L$52,$AN31))</f>
        <v/>
      </c>
      <c r="AT31" s="32" t="str">
        <f>IF($AN31="","",INDEX('Tablas de Códigos'!$M$28:$M$52,$AN31))</f>
        <v/>
      </c>
      <c r="AU31" s="32" t="str">
        <f t="shared" si="23"/>
        <v/>
      </c>
      <c r="AV31" s="32" t="str">
        <f t="shared" si="24"/>
        <v/>
      </c>
      <c r="AW31" s="33" t="str">
        <f t="shared" si="25"/>
        <v/>
      </c>
      <c r="AX31" s="33" t="str">
        <f>IF($A31="","",SUMIFS($H$5:H31,$O$5:O31,$O31,$F$5:F31,$F31,$AL$5:AL31,$AL31))</f>
        <v/>
      </c>
      <c r="AY31" s="33" t="str">
        <f>IF($A31="","",SUMIFS($H$5:H30,$O$5:O30,$O31,$F$5:F30,$F31,$AL$5:AL30,$AL31))</f>
        <v/>
      </c>
      <c r="AZ31" s="33" t="str">
        <f t="shared" si="26"/>
        <v/>
      </c>
      <c r="BA31" s="33" t="str">
        <f t="shared" si="27"/>
        <v/>
      </c>
      <c r="BB31" s="33" t="str">
        <f>IF($A31="","",IF($AM31,IF($AQ31="PORC",$AZ31*$AR31,IF($AQ31="ESCALA_GRAL",(INDEX('Tablas de Códigos'!$D$58:$D$65,MATCH($AZ31,'Tablas de Códigos'!$B$58:$B$65,1))+INDEX('Tablas de Códigos'!$E$58:$E$65,MATCH($AZ31,'Tablas de Códigos'!$B$58:$B$65,1))*($AZ31-INDEX('Tablas de Códigos'!$F$58:$F$65,MATCH($AZ31,'Tablas de Códigos'!$B$58:$B$65,1)))),IF($AQ31="ESCALA_119",(INDEX('Tablas de Códigos'!$D$69:$D$76,MATCH($AZ31,'Tablas de Códigos'!$B$69:$B$76,1))+INDEX('Tablas de Códigos'!$E$69:$E$76,MATCH($AZ31,'Tablas de Códigos'!$B$69:$B$76,1))*($AZ31-INDEX('Tablas de Códigos'!$F$69:$F$76,MATCH($AZ31,'Tablas de Códigos'!$B$69:$B$76,1)))),0))),$AZ31*$AV31))</f>
        <v/>
      </c>
      <c r="BC31" s="33" t="str">
        <f>IF($A31="","",IF($AM31,IF($AQ31="PORC",$BA31*$AR31,IF($AQ31="ESCALA_GRAL",(INDEX('Tablas de Códigos'!$D$58:$D$65,MATCH($BA31,'Tablas de Códigos'!$B$58:$B$65,1))+INDEX('Tablas de Códigos'!$E$58:$E$65,MATCH($BA31,'Tablas de Códigos'!$B$58:$B$65,1))*($BA31-INDEX('Tablas de Códigos'!$F$58:$F$65,MATCH($BA31,'Tablas de Códigos'!$B$58:$B$65,1)))),IF($AQ31="ESCALA_119",(INDEX('Tablas de Códigos'!$D$69:$D$76,MATCH($BA31,'Tablas de Códigos'!$B$69:$B$76,1))+INDEX('Tablas de Códigos'!$E$69:$E$76,MATCH($BA31,'Tablas de Códigos'!$B$69:$B$76,1))*($BA31-INDEX('Tablas de Códigos'!$F$69:$F$76,MATCH($BA31,'Tablas de Códigos'!$B$69:$B$76,1)))),0))),$BA31*$AV31))</f>
        <v/>
      </c>
      <c r="BD31" s="33" t="str">
        <f t="shared" si="28"/>
        <v/>
      </c>
      <c r="BE31" s="33" t="str">
        <f t="shared" si="29"/>
        <v/>
      </c>
      <c r="BF31" s="33" t="str">
        <f t="shared" si="30"/>
        <v/>
      </c>
    </row>
    <row r="32" spans="1:58" ht="15" customHeight="1">
      <c r="A32" s="13"/>
      <c r="B32" s="27"/>
      <c r="C32" s="13"/>
      <c r="D32" s="28"/>
      <c r="E32" s="13"/>
      <c r="F32" s="13"/>
      <c r="G32" s="13"/>
      <c r="H32" s="28"/>
      <c r="I32" s="27"/>
      <c r="J32" s="13"/>
      <c r="K32" s="29" t="str">
        <f t="shared" si="0"/>
        <v/>
      </c>
      <c r="L32" s="14"/>
      <c r="M32" s="30"/>
      <c r="N32" s="13"/>
      <c r="O32" s="13"/>
      <c r="P32" s="14"/>
      <c r="Q32" s="31"/>
      <c r="R32" s="32" t="str">
        <f t="shared" si="1"/>
        <v>00</v>
      </c>
      <c r="S32" s="32" t="str">
        <f t="shared" si="2"/>
        <v/>
      </c>
      <c r="T32" s="32" t="str">
        <f t="shared" si="3"/>
        <v xml:space="preserve">                </v>
      </c>
      <c r="U32" s="32" t="str">
        <f t="shared" si="4"/>
        <v/>
      </c>
      <c r="V32" s="32" t="str">
        <f t="shared" si="5"/>
        <v>0000</v>
      </c>
      <c r="W32" s="32" t="str">
        <f t="shared" si="6"/>
        <v>000</v>
      </c>
      <c r="X32" s="32" t="str">
        <f t="shared" si="7"/>
        <v/>
      </c>
      <c r="Y32" s="32" t="str">
        <f t="shared" si="8"/>
        <v/>
      </c>
      <c r="Z32" s="32" t="str">
        <f t="shared" si="9"/>
        <v/>
      </c>
      <c r="AA32" s="32" t="str">
        <f t="shared" si="10"/>
        <v>00</v>
      </c>
      <c r="AB32" s="32" t="str">
        <f t="shared" si="11"/>
        <v>0</v>
      </c>
      <c r="AC32" s="32" t="str">
        <f t="shared" si="12"/>
        <v/>
      </c>
      <c r="AD32" s="32" t="str">
        <f t="shared" si="13"/>
        <v xml:space="preserve">  0.00</v>
      </c>
      <c r="AE32" s="32" t="str">
        <f t="shared" si="14"/>
        <v xml:space="preserve">          </v>
      </c>
      <c r="AF32" s="32" t="str">
        <f t="shared" si="15"/>
        <v>00</v>
      </c>
      <c r="AG32" s="32" t="str">
        <f t="shared" si="16"/>
        <v xml:space="preserve">                    </v>
      </c>
      <c r="AH32" s="32" t="str">
        <f t="shared" si="17"/>
        <v>00000000000000</v>
      </c>
      <c r="AI32" s="32" t="str">
        <f t="shared" si="18"/>
        <v>00000000000000</v>
      </c>
      <c r="AJ32" s="23" t="str">
        <f t="shared" si="19"/>
        <v/>
      </c>
      <c r="AK32" s="24" t="str">
        <f t="shared" si="20"/>
        <v/>
      </c>
      <c r="AL32" s="32" t="str">
        <f t="shared" si="21"/>
        <v/>
      </c>
      <c r="AM32" s="32" t="str">
        <f t="shared" si="22"/>
        <v/>
      </c>
      <c r="AN32" s="32" t="str">
        <f>IF($A32="","",IFERROR(MATCH($F32,'Tablas de Códigos'!$G$28:$G$52,0),""))</f>
        <v/>
      </c>
      <c r="AO32" s="33" t="str">
        <f>IF($AN32="","",INDEX('Tablas de Códigos'!$H$28:$H$52,$AN32))</f>
        <v/>
      </c>
      <c r="AP32" s="32" t="str">
        <f>IF($AN32="","",INDEX('Tablas de Códigos'!$I$28:$I$52,$AN32))</f>
        <v/>
      </c>
      <c r="AQ32" s="32" t="str">
        <f>IF($AN32="","",INDEX('Tablas de Códigos'!$J$28:$J$52,$AN32))</f>
        <v/>
      </c>
      <c r="AR32" s="32" t="str">
        <f>IF($AN32="","",INDEX('Tablas de Códigos'!$K$28:$K$52,$AN32))</f>
        <v/>
      </c>
      <c r="AS32" s="32" t="str">
        <f>IF($AN32="","",INDEX('Tablas de Códigos'!$L$28:$L$52,$AN32))</f>
        <v/>
      </c>
      <c r="AT32" s="32" t="str">
        <f>IF($AN32="","",INDEX('Tablas de Códigos'!$M$28:$M$52,$AN32))</f>
        <v/>
      </c>
      <c r="AU32" s="32" t="str">
        <f t="shared" si="23"/>
        <v/>
      </c>
      <c r="AV32" s="32" t="str">
        <f t="shared" si="24"/>
        <v/>
      </c>
      <c r="AW32" s="33" t="str">
        <f t="shared" si="25"/>
        <v/>
      </c>
      <c r="AX32" s="33" t="str">
        <f>IF($A32="","",SUMIFS($H$5:H32,$O$5:O32,$O32,$F$5:F32,$F32,$AL$5:AL32,$AL32))</f>
        <v/>
      </c>
      <c r="AY32" s="33" t="str">
        <f>IF($A32="","",SUMIFS($H$5:H31,$O$5:O31,$O32,$F$5:F31,$F32,$AL$5:AL31,$AL32))</f>
        <v/>
      </c>
      <c r="AZ32" s="33" t="str">
        <f t="shared" si="26"/>
        <v/>
      </c>
      <c r="BA32" s="33" t="str">
        <f t="shared" si="27"/>
        <v/>
      </c>
      <c r="BB32" s="33" t="str">
        <f>IF($A32="","",IF($AM32,IF($AQ32="PORC",$AZ32*$AR32,IF($AQ32="ESCALA_GRAL",(INDEX('Tablas de Códigos'!$D$58:$D$65,MATCH($AZ32,'Tablas de Códigos'!$B$58:$B$65,1))+INDEX('Tablas de Códigos'!$E$58:$E$65,MATCH($AZ32,'Tablas de Códigos'!$B$58:$B$65,1))*($AZ32-INDEX('Tablas de Códigos'!$F$58:$F$65,MATCH($AZ32,'Tablas de Códigos'!$B$58:$B$65,1)))),IF($AQ32="ESCALA_119",(INDEX('Tablas de Códigos'!$D$69:$D$76,MATCH($AZ32,'Tablas de Códigos'!$B$69:$B$76,1))+INDEX('Tablas de Códigos'!$E$69:$E$76,MATCH($AZ32,'Tablas de Códigos'!$B$69:$B$76,1))*($AZ32-INDEX('Tablas de Códigos'!$F$69:$F$76,MATCH($AZ32,'Tablas de Códigos'!$B$69:$B$76,1)))),0))),$AZ32*$AV32))</f>
        <v/>
      </c>
      <c r="BC32" s="33" t="str">
        <f>IF($A32="","",IF($AM32,IF($AQ32="PORC",$BA32*$AR32,IF($AQ32="ESCALA_GRAL",(INDEX('Tablas de Códigos'!$D$58:$D$65,MATCH($BA32,'Tablas de Códigos'!$B$58:$B$65,1))+INDEX('Tablas de Códigos'!$E$58:$E$65,MATCH($BA32,'Tablas de Códigos'!$B$58:$B$65,1))*($BA32-INDEX('Tablas de Códigos'!$F$58:$F$65,MATCH($BA32,'Tablas de Códigos'!$B$58:$B$65,1)))),IF($AQ32="ESCALA_119",(INDEX('Tablas de Códigos'!$D$69:$D$76,MATCH($BA32,'Tablas de Códigos'!$B$69:$B$76,1))+INDEX('Tablas de Códigos'!$E$69:$E$76,MATCH($BA32,'Tablas de Códigos'!$B$69:$B$76,1))*($BA32-INDEX('Tablas de Códigos'!$F$69:$F$76,MATCH($BA32,'Tablas de Códigos'!$B$69:$B$76,1)))),0))),$BA32*$AV32))</f>
        <v/>
      </c>
      <c r="BD32" s="33" t="str">
        <f t="shared" si="28"/>
        <v/>
      </c>
      <c r="BE32" s="33" t="str">
        <f t="shared" si="29"/>
        <v/>
      </c>
      <c r="BF32" s="33" t="str">
        <f t="shared" si="30"/>
        <v/>
      </c>
    </row>
    <row r="33" spans="1:58" ht="15" customHeight="1">
      <c r="A33" s="13"/>
      <c r="B33" s="27"/>
      <c r="C33" s="13"/>
      <c r="D33" s="28"/>
      <c r="E33" s="13"/>
      <c r="F33" s="13"/>
      <c r="G33" s="13"/>
      <c r="H33" s="28"/>
      <c r="I33" s="27"/>
      <c r="J33" s="13"/>
      <c r="K33" s="29" t="str">
        <f t="shared" si="0"/>
        <v/>
      </c>
      <c r="L33" s="14"/>
      <c r="M33" s="30"/>
      <c r="N33" s="13"/>
      <c r="O33" s="13"/>
      <c r="P33" s="14"/>
      <c r="Q33" s="31"/>
      <c r="R33" s="32" t="str">
        <f t="shared" si="1"/>
        <v>00</v>
      </c>
      <c r="S33" s="32" t="str">
        <f t="shared" si="2"/>
        <v/>
      </c>
      <c r="T33" s="32" t="str">
        <f t="shared" si="3"/>
        <v xml:space="preserve">                </v>
      </c>
      <c r="U33" s="32" t="str">
        <f t="shared" si="4"/>
        <v/>
      </c>
      <c r="V33" s="32" t="str">
        <f t="shared" si="5"/>
        <v>0000</v>
      </c>
      <c r="W33" s="32" t="str">
        <f t="shared" si="6"/>
        <v>000</v>
      </c>
      <c r="X33" s="32" t="str">
        <f t="shared" si="7"/>
        <v/>
      </c>
      <c r="Y33" s="32" t="str">
        <f t="shared" si="8"/>
        <v/>
      </c>
      <c r="Z33" s="32" t="str">
        <f t="shared" si="9"/>
        <v/>
      </c>
      <c r="AA33" s="32" t="str">
        <f t="shared" si="10"/>
        <v>00</v>
      </c>
      <c r="AB33" s="32" t="str">
        <f t="shared" si="11"/>
        <v>0</v>
      </c>
      <c r="AC33" s="32" t="str">
        <f t="shared" si="12"/>
        <v/>
      </c>
      <c r="AD33" s="32" t="str">
        <f t="shared" si="13"/>
        <v xml:space="preserve">  0.00</v>
      </c>
      <c r="AE33" s="32" t="str">
        <f t="shared" si="14"/>
        <v xml:space="preserve">          </v>
      </c>
      <c r="AF33" s="32" t="str">
        <f t="shared" si="15"/>
        <v>00</v>
      </c>
      <c r="AG33" s="32" t="str">
        <f t="shared" si="16"/>
        <v xml:space="preserve">                    </v>
      </c>
      <c r="AH33" s="32" t="str">
        <f t="shared" si="17"/>
        <v>00000000000000</v>
      </c>
      <c r="AI33" s="32" t="str">
        <f t="shared" si="18"/>
        <v>00000000000000</v>
      </c>
      <c r="AJ33" s="23" t="str">
        <f t="shared" si="19"/>
        <v/>
      </c>
      <c r="AK33" s="24" t="str">
        <f t="shared" si="20"/>
        <v/>
      </c>
      <c r="AL33" s="32" t="str">
        <f t="shared" si="21"/>
        <v/>
      </c>
      <c r="AM33" s="32" t="str">
        <f t="shared" si="22"/>
        <v/>
      </c>
      <c r="AN33" s="32" t="str">
        <f>IF($A33="","",IFERROR(MATCH($F33,'Tablas de Códigos'!$G$28:$G$52,0),""))</f>
        <v/>
      </c>
      <c r="AO33" s="33" t="str">
        <f>IF($AN33="","",INDEX('Tablas de Códigos'!$H$28:$H$52,$AN33))</f>
        <v/>
      </c>
      <c r="AP33" s="32" t="str">
        <f>IF($AN33="","",INDEX('Tablas de Códigos'!$I$28:$I$52,$AN33))</f>
        <v/>
      </c>
      <c r="AQ33" s="32" t="str">
        <f>IF($AN33="","",INDEX('Tablas de Códigos'!$J$28:$J$52,$AN33))</f>
        <v/>
      </c>
      <c r="AR33" s="32" t="str">
        <f>IF($AN33="","",INDEX('Tablas de Códigos'!$K$28:$K$52,$AN33))</f>
        <v/>
      </c>
      <c r="AS33" s="32" t="str">
        <f>IF($AN33="","",INDEX('Tablas de Códigos'!$L$28:$L$52,$AN33))</f>
        <v/>
      </c>
      <c r="AT33" s="32" t="str">
        <f>IF($AN33="","",INDEX('Tablas de Códigos'!$M$28:$M$52,$AN33))</f>
        <v/>
      </c>
      <c r="AU33" s="32" t="str">
        <f t="shared" si="23"/>
        <v/>
      </c>
      <c r="AV33" s="32" t="str">
        <f t="shared" si="24"/>
        <v/>
      </c>
      <c r="AW33" s="33" t="str">
        <f t="shared" si="25"/>
        <v/>
      </c>
      <c r="AX33" s="33" t="str">
        <f>IF($A33="","",SUMIFS($H$5:H33,$O$5:O33,$O33,$F$5:F33,$F33,$AL$5:AL33,$AL33))</f>
        <v/>
      </c>
      <c r="AY33" s="33" t="str">
        <f>IF($A33="","",SUMIFS($H$5:H32,$O$5:O32,$O33,$F$5:F32,$F33,$AL$5:AL32,$AL33))</f>
        <v/>
      </c>
      <c r="AZ33" s="33" t="str">
        <f t="shared" si="26"/>
        <v/>
      </c>
      <c r="BA33" s="33" t="str">
        <f t="shared" si="27"/>
        <v/>
      </c>
      <c r="BB33" s="33" t="str">
        <f>IF($A33="","",IF($AM33,IF($AQ33="PORC",$AZ33*$AR33,IF($AQ33="ESCALA_GRAL",(INDEX('Tablas de Códigos'!$D$58:$D$65,MATCH($AZ33,'Tablas de Códigos'!$B$58:$B$65,1))+INDEX('Tablas de Códigos'!$E$58:$E$65,MATCH($AZ33,'Tablas de Códigos'!$B$58:$B$65,1))*($AZ33-INDEX('Tablas de Códigos'!$F$58:$F$65,MATCH($AZ33,'Tablas de Códigos'!$B$58:$B$65,1)))),IF($AQ33="ESCALA_119",(INDEX('Tablas de Códigos'!$D$69:$D$76,MATCH($AZ33,'Tablas de Códigos'!$B$69:$B$76,1))+INDEX('Tablas de Códigos'!$E$69:$E$76,MATCH($AZ33,'Tablas de Códigos'!$B$69:$B$76,1))*($AZ33-INDEX('Tablas de Códigos'!$F$69:$F$76,MATCH($AZ33,'Tablas de Códigos'!$B$69:$B$76,1)))),0))),$AZ33*$AV33))</f>
        <v/>
      </c>
      <c r="BC33" s="33" t="str">
        <f>IF($A33="","",IF($AM33,IF($AQ33="PORC",$BA33*$AR33,IF($AQ33="ESCALA_GRAL",(INDEX('Tablas de Códigos'!$D$58:$D$65,MATCH($BA33,'Tablas de Códigos'!$B$58:$B$65,1))+INDEX('Tablas de Códigos'!$E$58:$E$65,MATCH($BA33,'Tablas de Códigos'!$B$58:$B$65,1))*($BA33-INDEX('Tablas de Códigos'!$F$58:$F$65,MATCH($BA33,'Tablas de Códigos'!$B$58:$B$65,1)))),IF($AQ33="ESCALA_119",(INDEX('Tablas de Códigos'!$D$69:$D$76,MATCH($BA33,'Tablas de Códigos'!$B$69:$B$76,1))+INDEX('Tablas de Códigos'!$E$69:$E$76,MATCH($BA33,'Tablas de Códigos'!$B$69:$B$76,1))*($BA33-INDEX('Tablas de Códigos'!$F$69:$F$76,MATCH($BA33,'Tablas de Códigos'!$B$69:$B$76,1)))),0))),$BA33*$AV33))</f>
        <v/>
      </c>
      <c r="BD33" s="33" t="str">
        <f t="shared" si="28"/>
        <v/>
      </c>
      <c r="BE33" s="33" t="str">
        <f t="shared" si="29"/>
        <v/>
      </c>
      <c r="BF33" s="33" t="str">
        <f t="shared" si="30"/>
        <v/>
      </c>
    </row>
    <row r="34" spans="1:58" ht="15" customHeight="1">
      <c r="A34" s="13"/>
      <c r="B34" s="27"/>
      <c r="C34" s="13"/>
      <c r="D34" s="28"/>
      <c r="E34" s="13"/>
      <c r="F34" s="13"/>
      <c r="G34" s="13"/>
      <c r="H34" s="28"/>
      <c r="I34" s="27"/>
      <c r="J34" s="13"/>
      <c r="K34" s="29" t="str">
        <f t="shared" si="0"/>
        <v/>
      </c>
      <c r="L34" s="14"/>
      <c r="M34" s="30"/>
      <c r="N34" s="13"/>
      <c r="O34" s="13"/>
      <c r="P34" s="14"/>
      <c r="Q34" s="31"/>
      <c r="R34" s="32" t="str">
        <f t="shared" si="1"/>
        <v>00</v>
      </c>
      <c r="S34" s="32" t="str">
        <f t="shared" si="2"/>
        <v/>
      </c>
      <c r="T34" s="32" t="str">
        <f t="shared" si="3"/>
        <v xml:space="preserve">                </v>
      </c>
      <c r="U34" s="32" t="str">
        <f t="shared" si="4"/>
        <v/>
      </c>
      <c r="V34" s="32" t="str">
        <f t="shared" si="5"/>
        <v>0000</v>
      </c>
      <c r="W34" s="32" t="str">
        <f t="shared" si="6"/>
        <v>000</v>
      </c>
      <c r="X34" s="32" t="str">
        <f t="shared" si="7"/>
        <v/>
      </c>
      <c r="Y34" s="32" t="str">
        <f t="shared" si="8"/>
        <v/>
      </c>
      <c r="Z34" s="32" t="str">
        <f t="shared" si="9"/>
        <v/>
      </c>
      <c r="AA34" s="32" t="str">
        <f t="shared" si="10"/>
        <v>00</v>
      </c>
      <c r="AB34" s="32" t="str">
        <f t="shared" si="11"/>
        <v>0</v>
      </c>
      <c r="AC34" s="32" t="str">
        <f t="shared" si="12"/>
        <v/>
      </c>
      <c r="AD34" s="32" t="str">
        <f t="shared" si="13"/>
        <v xml:space="preserve">  0.00</v>
      </c>
      <c r="AE34" s="32" t="str">
        <f t="shared" si="14"/>
        <v xml:space="preserve">          </v>
      </c>
      <c r="AF34" s="32" t="str">
        <f t="shared" si="15"/>
        <v>00</v>
      </c>
      <c r="AG34" s="32" t="str">
        <f t="shared" si="16"/>
        <v xml:space="preserve">                    </v>
      </c>
      <c r="AH34" s="32" t="str">
        <f t="shared" si="17"/>
        <v>00000000000000</v>
      </c>
      <c r="AI34" s="32" t="str">
        <f t="shared" si="18"/>
        <v>00000000000000</v>
      </c>
      <c r="AJ34" s="23" t="str">
        <f t="shared" si="19"/>
        <v/>
      </c>
      <c r="AK34" s="24" t="str">
        <f t="shared" si="20"/>
        <v/>
      </c>
      <c r="AL34" s="32" t="str">
        <f t="shared" si="21"/>
        <v/>
      </c>
      <c r="AM34" s="32" t="str">
        <f t="shared" si="22"/>
        <v/>
      </c>
      <c r="AN34" s="32" t="str">
        <f>IF($A34="","",IFERROR(MATCH($F34,'Tablas de Códigos'!$G$28:$G$52,0),""))</f>
        <v/>
      </c>
      <c r="AO34" s="33" t="str">
        <f>IF($AN34="","",INDEX('Tablas de Códigos'!$H$28:$H$52,$AN34))</f>
        <v/>
      </c>
      <c r="AP34" s="32" t="str">
        <f>IF($AN34="","",INDEX('Tablas de Códigos'!$I$28:$I$52,$AN34))</f>
        <v/>
      </c>
      <c r="AQ34" s="32" t="str">
        <f>IF($AN34="","",INDEX('Tablas de Códigos'!$J$28:$J$52,$AN34))</f>
        <v/>
      </c>
      <c r="AR34" s="32" t="str">
        <f>IF($AN34="","",INDEX('Tablas de Códigos'!$K$28:$K$52,$AN34))</f>
        <v/>
      </c>
      <c r="AS34" s="32" t="str">
        <f>IF($AN34="","",INDEX('Tablas de Códigos'!$L$28:$L$52,$AN34))</f>
        <v/>
      </c>
      <c r="AT34" s="32" t="str">
        <f>IF($AN34="","",INDEX('Tablas de Códigos'!$M$28:$M$52,$AN34))</f>
        <v/>
      </c>
      <c r="AU34" s="32" t="str">
        <f t="shared" si="23"/>
        <v/>
      </c>
      <c r="AV34" s="32" t="str">
        <f t="shared" si="24"/>
        <v/>
      </c>
      <c r="AW34" s="33" t="str">
        <f t="shared" si="25"/>
        <v/>
      </c>
      <c r="AX34" s="33" t="str">
        <f>IF($A34="","",SUMIFS($H$5:H34,$O$5:O34,$O34,$F$5:F34,$F34,$AL$5:AL34,$AL34))</f>
        <v/>
      </c>
      <c r="AY34" s="33" t="str">
        <f>IF($A34="","",SUMIFS($H$5:H33,$O$5:O33,$O34,$F$5:F33,$F34,$AL$5:AL33,$AL34))</f>
        <v/>
      </c>
      <c r="AZ34" s="33" t="str">
        <f t="shared" si="26"/>
        <v/>
      </c>
      <c r="BA34" s="33" t="str">
        <f t="shared" si="27"/>
        <v/>
      </c>
      <c r="BB34" s="33" t="str">
        <f>IF($A34="","",IF($AM34,IF($AQ34="PORC",$AZ34*$AR34,IF($AQ34="ESCALA_GRAL",(INDEX('Tablas de Códigos'!$D$58:$D$65,MATCH($AZ34,'Tablas de Códigos'!$B$58:$B$65,1))+INDEX('Tablas de Códigos'!$E$58:$E$65,MATCH($AZ34,'Tablas de Códigos'!$B$58:$B$65,1))*($AZ34-INDEX('Tablas de Códigos'!$F$58:$F$65,MATCH($AZ34,'Tablas de Códigos'!$B$58:$B$65,1)))),IF($AQ34="ESCALA_119",(INDEX('Tablas de Códigos'!$D$69:$D$76,MATCH($AZ34,'Tablas de Códigos'!$B$69:$B$76,1))+INDEX('Tablas de Códigos'!$E$69:$E$76,MATCH($AZ34,'Tablas de Códigos'!$B$69:$B$76,1))*($AZ34-INDEX('Tablas de Códigos'!$F$69:$F$76,MATCH($AZ34,'Tablas de Códigos'!$B$69:$B$76,1)))),0))),$AZ34*$AV34))</f>
        <v/>
      </c>
      <c r="BC34" s="33" t="str">
        <f>IF($A34="","",IF($AM34,IF($AQ34="PORC",$BA34*$AR34,IF($AQ34="ESCALA_GRAL",(INDEX('Tablas de Códigos'!$D$58:$D$65,MATCH($BA34,'Tablas de Códigos'!$B$58:$B$65,1))+INDEX('Tablas de Códigos'!$E$58:$E$65,MATCH($BA34,'Tablas de Códigos'!$B$58:$B$65,1))*($BA34-INDEX('Tablas de Códigos'!$F$58:$F$65,MATCH($BA34,'Tablas de Códigos'!$B$58:$B$65,1)))),IF($AQ34="ESCALA_119",(INDEX('Tablas de Códigos'!$D$69:$D$76,MATCH($BA34,'Tablas de Códigos'!$B$69:$B$76,1))+INDEX('Tablas de Códigos'!$E$69:$E$76,MATCH($BA34,'Tablas de Códigos'!$B$69:$B$76,1))*($BA34-INDEX('Tablas de Códigos'!$F$69:$F$76,MATCH($BA34,'Tablas de Códigos'!$B$69:$B$76,1)))),0))),$BA34*$AV34))</f>
        <v/>
      </c>
      <c r="BD34" s="33" t="str">
        <f t="shared" si="28"/>
        <v/>
      </c>
      <c r="BE34" s="33" t="str">
        <f t="shared" si="29"/>
        <v/>
      </c>
      <c r="BF34" s="33" t="str">
        <f t="shared" si="30"/>
        <v/>
      </c>
    </row>
    <row r="35" spans="1:58" ht="15" customHeight="1">
      <c r="A35" s="13"/>
      <c r="B35" s="27"/>
      <c r="C35" s="13"/>
      <c r="D35" s="28"/>
      <c r="E35" s="13"/>
      <c r="F35" s="13"/>
      <c r="G35" s="13"/>
      <c r="H35" s="28"/>
      <c r="I35" s="27"/>
      <c r="J35" s="13"/>
      <c r="K35" s="29" t="str">
        <f t="shared" si="0"/>
        <v/>
      </c>
      <c r="L35" s="14"/>
      <c r="M35" s="30"/>
      <c r="N35" s="13"/>
      <c r="O35" s="13"/>
      <c r="P35" s="14"/>
      <c r="Q35" s="31"/>
      <c r="R35" s="32" t="str">
        <f t="shared" si="1"/>
        <v>00</v>
      </c>
      <c r="S35" s="32" t="str">
        <f t="shared" si="2"/>
        <v/>
      </c>
      <c r="T35" s="32" t="str">
        <f t="shared" si="3"/>
        <v xml:space="preserve">                </v>
      </c>
      <c r="U35" s="32" t="str">
        <f t="shared" si="4"/>
        <v/>
      </c>
      <c r="V35" s="32" t="str">
        <f t="shared" si="5"/>
        <v>0000</v>
      </c>
      <c r="W35" s="32" t="str">
        <f t="shared" si="6"/>
        <v>000</v>
      </c>
      <c r="X35" s="32" t="str">
        <f t="shared" si="7"/>
        <v/>
      </c>
      <c r="Y35" s="32" t="str">
        <f t="shared" si="8"/>
        <v/>
      </c>
      <c r="Z35" s="32" t="str">
        <f t="shared" si="9"/>
        <v/>
      </c>
      <c r="AA35" s="32" t="str">
        <f t="shared" si="10"/>
        <v>00</v>
      </c>
      <c r="AB35" s="32" t="str">
        <f t="shared" si="11"/>
        <v>0</v>
      </c>
      <c r="AC35" s="32" t="str">
        <f t="shared" si="12"/>
        <v/>
      </c>
      <c r="AD35" s="32" t="str">
        <f t="shared" si="13"/>
        <v xml:space="preserve">  0.00</v>
      </c>
      <c r="AE35" s="32" t="str">
        <f t="shared" si="14"/>
        <v xml:space="preserve">          </v>
      </c>
      <c r="AF35" s="32" t="str">
        <f t="shared" si="15"/>
        <v>00</v>
      </c>
      <c r="AG35" s="32" t="str">
        <f t="shared" si="16"/>
        <v xml:space="preserve">                    </v>
      </c>
      <c r="AH35" s="32" t="str">
        <f t="shared" si="17"/>
        <v>00000000000000</v>
      </c>
      <c r="AI35" s="32" t="str">
        <f t="shared" si="18"/>
        <v>00000000000000</v>
      </c>
      <c r="AJ35" s="23" t="str">
        <f t="shared" si="19"/>
        <v/>
      </c>
      <c r="AK35" s="24" t="str">
        <f t="shared" si="20"/>
        <v/>
      </c>
      <c r="AL35" s="32" t="str">
        <f t="shared" si="21"/>
        <v/>
      </c>
      <c r="AM35" s="32" t="str">
        <f t="shared" si="22"/>
        <v/>
      </c>
      <c r="AN35" s="32" t="str">
        <f>IF($A35="","",IFERROR(MATCH($F35,'Tablas de Códigos'!$G$28:$G$52,0),""))</f>
        <v/>
      </c>
      <c r="AO35" s="33" t="str">
        <f>IF($AN35="","",INDEX('Tablas de Códigos'!$H$28:$H$52,$AN35))</f>
        <v/>
      </c>
      <c r="AP35" s="32" t="str">
        <f>IF($AN35="","",INDEX('Tablas de Códigos'!$I$28:$I$52,$AN35))</f>
        <v/>
      </c>
      <c r="AQ35" s="32" t="str">
        <f>IF($AN35="","",INDEX('Tablas de Códigos'!$J$28:$J$52,$AN35))</f>
        <v/>
      </c>
      <c r="AR35" s="32" t="str">
        <f>IF($AN35="","",INDEX('Tablas de Códigos'!$K$28:$K$52,$AN35))</f>
        <v/>
      </c>
      <c r="AS35" s="32" t="str">
        <f>IF($AN35="","",INDEX('Tablas de Códigos'!$L$28:$L$52,$AN35))</f>
        <v/>
      </c>
      <c r="AT35" s="32" t="str">
        <f>IF($AN35="","",INDEX('Tablas de Códigos'!$M$28:$M$52,$AN35))</f>
        <v/>
      </c>
      <c r="AU35" s="32" t="str">
        <f t="shared" si="23"/>
        <v/>
      </c>
      <c r="AV35" s="32" t="str">
        <f t="shared" si="24"/>
        <v/>
      </c>
      <c r="AW35" s="33" t="str">
        <f t="shared" si="25"/>
        <v/>
      </c>
      <c r="AX35" s="33" t="str">
        <f>IF($A35="","",SUMIFS($H$5:H35,$O$5:O35,$O35,$F$5:F35,$F35,$AL$5:AL35,$AL35))</f>
        <v/>
      </c>
      <c r="AY35" s="33" t="str">
        <f>IF($A35="","",SUMIFS($H$5:H34,$O$5:O34,$O35,$F$5:F34,$F35,$AL$5:AL34,$AL35))</f>
        <v/>
      </c>
      <c r="AZ35" s="33" t="str">
        <f t="shared" si="26"/>
        <v/>
      </c>
      <c r="BA35" s="33" t="str">
        <f t="shared" si="27"/>
        <v/>
      </c>
      <c r="BB35" s="33" t="str">
        <f>IF($A35="","",IF($AM35,IF($AQ35="PORC",$AZ35*$AR35,IF($AQ35="ESCALA_GRAL",(INDEX('Tablas de Códigos'!$D$58:$D$65,MATCH($AZ35,'Tablas de Códigos'!$B$58:$B$65,1))+INDEX('Tablas de Códigos'!$E$58:$E$65,MATCH($AZ35,'Tablas de Códigos'!$B$58:$B$65,1))*($AZ35-INDEX('Tablas de Códigos'!$F$58:$F$65,MATCH($AZ35,'Tablas de Códigos'!$B$58:$B$65,1)))),IF($AQ35="ESCALA_119",(INDEX('Tablas de Códigos'!$D$69:$D$76,MATCH($AZ35,'Tablas de Códigos'!$B$69:$B$76,1))+INDEX('Tablas de Códigos'!$E$69:$E$76,MATCH($AZ35,'Tablas de Códigos'!$B$69:$B$76,1))*($AZ35-INDEX('Tablas de Códigos'!$F$69:$F$76,MATCH($AZ35,'Tablas de Códigos'!$B$69:$B$76,1)))),0))),$AZ35*$AV35))</f>
        <v/>
      </c>
      <c r="BC35" s="33" t="str">
        <f>IF($A35="","",IF($AM35,IF($AQ35="PORC",$BA35*$AR35,IF($AQ35="ESCALA_GRAL",(INDEX('Tablas de Códigos'!$D$58:$D$65,MATCH($BA35,'Tablas de Códigos'!$B$58:$B$65,1))+INDEX('Tablas de Códigos'!$E$58:$E$65,MATCH($BA35,'Tablas de Códigos'!$B$58:$B$65,1))*($BA35-INDEX('Tablas de Códigos'!$F$58:$F$65,MATCH($BA35,'Tablas de Códigos'!$B$58:$B$65,1)))),IF($AQ35="ESCALA_119",(INDEX('Tablas de Códigos'!$D$69:$D$76,MATCH($BA35,'Tablas de Códigos'!$B$69:$B$76,1))+INDEX('Tablas de Códigos'!$E$69:$E$76,MATCH($BA35,'Tablas de Códigos'!$B$69:$B$76,1))*($BA35-INDEX('Tablas de Códigos'!$F$69:$F$76,MATCH($BA35,'Tablas de Códigos'!$B$69:$B$76,1)))),0))),$BA35*$AV35))</f>
        <v/>
      </c>
      <c r="BD35" s="33" t="str">
        <f t="shared" si="28"/>
        <v/>
      </c>
      <c r="BE35" s="33" t="str">
        <f t="shared" si="29"/>
        <v/>
      </c>
      <c r="BF35" s="33" t="str">
        <f t="shared" si="30"/>
        <v/>
      </c>
    </row>
    <row r="36" spans="1:58" ht="15" customHeight="1">
      <c r="A36" s="13"/>
      <c r="B36" s="27"/>
      <c r="C36" s="13"/>
      <c r="D36" s="28"/>
      <c r="E36" s="13"/>
      <c r="F36" s="13"/>
      <c r="G36" s="13"/>
      <c r="H36" s="28"/>
      <c r="I36" s="27"/>
      <c r="J36" s="13"/>
      <c r="K36" s="29" t="str">
        <f t="shared" si="0"/>
        <v/>
      </c>
      <c r="L36" s="14"/>
      <c r="M36" s="30"/>
      <c r="N36" s="13"/>
      <c r="O36" s="13"/>
      <c r="P36" s="14"/>
      <c r="Q36" s="31"/>
      <c r="R36" s="32" t="str">
        <f t="shared" si="1"/>
        <v>00</v>
      </c>
      <c r="S36" s="32" t="str">
        <f t="shared" si="2"/>
        <v/>
      </c>
      <c r="T36" s="32" t="str">
        <f t="shared" si="3"/>
        <v xml:space="preserve">                </v>
      </c>
      <c r="U36" s="32" t="str">
        <f t="shared" si="4"/>
        <v/>
      </c>
      <c r="V36" s="32" t="str">
        <f t="shared" si="5"/>
        <v>0000</v>
      </c>
      <c r="W36" s="32" t="str">
        <f t="shared" si="6"/>
        <v>000</v>
      </c>
      <c r="X36" s="32" t="str">
        <f t="shared" si="7"/>
        <v/>
      </c>
      <c r="Y36" s="32" t="str">
        <f t="shared" si="8"/>
        <v/>
      </c>
      <c r="Z36" s="32" t="str">
        <f t="shared" si="9"/>
        <v/>
      </c>
      <c r="AA36" s="32" t="str">
        <f t="shared" si="10"/>
        <v>00</v>
      </c>
      <c r="AB36" s="32" t="str">
        <f t="shared" si="11"/>
        <v>0</v>
      </c>
      <c r="AC36" s="32" t="str">
        <f t="shared" si="12"/>
        <v/>
      </c>
      <c r="AD36" s="32" t="str">
        <f t="shared" si="13"/>
        <v xml:space="preserve">  0.00</v>
      </c>
      <c r="AE36" s="32" t="str">
        <f t="shared" si="14"/>
        <v xml:space="preserve">          </v>
      </c>
      <c r="AF36" s="32" t="str">
        <f t="shared" si="15"/>
        <v>00</v>
      </c>
      <c r="AG36" s="32" t="str">
        <f t="shared" si="16"/>
        <v xml:space="preserve">                    </v>
      </c>
      <c r="AH36" s="32" t="str">
        <f t="shared" si="17"/>
        <v>00000000000000</v>
      </c>
      <c r="AI36" s="32" t="str">
        <f t="shared" si="18"/>
        <v>00000000000000</v>
      </c>
      <c r="AJ36" s="23" t="str">
        <f t="shared" si="19"/>
        <v/>
      </c>
      <c r="AK36" s="24" t="str">
        <f t="shared" si="20"/>
        <v/>
      </c>
      <c r="AL36" s="32" t="str">
        <f t="shared" si="21"/>
        <v/>
      </c>
      <c r="AM36" s="32" t="str">
        <f t="shared" si="22"/>
        <v/>
      </c>
      <c r="AN36" s="32" t="str">
        <f>IF($A36="","",IFERROR(MATCH($F36,'Tablas de Códigos'!$G$28:$G$52,0),""))</f>
        <v/>
      </c>
      <c r="AO36" s="33" t="str">
        <f>IF($AN36="","",INDEX('Tablas de Códigos'!$H$28:$H$52,$AN36))</f>
        <v/>
      </c>
      <c r="AP36" s="32" t="str">
        <f>IF($AN36="","",INDEX('Tablas de Códigos'!$I$28:$I$52,$AN36))</f>
        <v/>
      </c>
      <c r="AQ36" s="32" t="str">
        <f>IF($AN36="","",INDEX('Tablas de Códigos'!$J$28:$J$52,$AN36))</f>
        <v/>
      </c>
      <c r="AR36" s="32" t="str">
        <f>IF($AN36="","",INDEX('Tablas de Códigos'!$K$28:$K$52,$AN36))</f>
        <v/>
      </c>
      <c r="AS36" s="32" t="str">
        <f>IF($AN36="","",INDEX('Tablas de Códigos'!$L$28:$L$52,$AN36))</f>
        <v/>
      </c>
      <c r="AT36" s="32" t="str">
        <f>IF($AN36="","",INDEX('Tablas de Códigos'!$M$28:$M$52,$AN36))</f>
        <v/>
      </c>
      <c r="AU36" s="32" t="str">
        <f t="shared" si="23"/>
        <v/>
      </c>
      <c r="AV36" s="32" t="str">
        <f t="shared" si="24"/>
        <v/>
      </c>
      <c r="AW36" s="33" t="str">
        <f t="shared" si="25"/>
        <v/>
      </c>
      <c r="AX36" s="33" t="str">
        <f>IF($A36="","",SUMIFS($H$5:H36,$O$5:O36,$O36,$F$5:F36,$F36,$AL$5:AL36,$AL36))</f>
        <v/>
      </c>
      <c r="AY36" s="33" t="str">
        <f>IF($A36="","",SUMIFS($H$5:H35,$O$5:O35,$O36,$F$5:F35,$F36,$AL$5:AL35,$AL36))</f>
        <v/>
      </c>
      <c r="AZ36" s="33" t="str">
        <f t="shared" si="26"/>
        <v/>
      </c>
      <c r="BA36" s="33" t="str">
        <f t="shared" si="27"/>
        <v/>
      </c>
      <c r="BB36" s="33" t="str">
        <f>IF($A36="","",IF($AM36,IF($AQ36="PORC",$AZ36*$AR36,IF($AQ36="ESCALA_GRAL",(INDEX('Tablas de Códigos'!$D$58:$D$65,MATCH($AZ36,'Tablas de Códigos'!$B$58:$B$65,1))+INDEX('Tablas de Códigos'!$E$58:$E$65,MATCH($AZ36,'Tablas de Códigos'!$B$58:$B$65,1))*($AZ36-INDEX('Tablas de Códigos'!$F$58:$F$65,MATCH($AZ36,'Tablas de Códigos'!$B$58:$B$65,1)))),IF($AQ36="ESCALA_119",(INDEX('Tablas de Códigos'!$D$69:$D$76,MATCH($AZ36,'Tablas de Códigos'!$B$69:$B$76,1))+INDEX('Tablas de Códigos'!$E$69:$E$76,MATCH($AZ36,'Tablas de Códigos'!$B$69:$B$76,1))*($AZ36-INDEX('Tablas de Códigos'!$F$69:$F$76,MATCH($AZ36,'Tablas de Códigos'!$B$69:$B$76,1)))),0))),$AZ36*$AV36))</f>
        <v/>
      </c>
      <c r="BC36" s="33" t="str">
        <f>IF($A36="","",IF($AM36,IF($AQ36="PORC",$BA36*$AR36,IF($AQ36="ESCALA_GRAL",(INDEX('Tablas de Códigos'!$D$58:$D$65,MATCH($BA36,'Tablas de Códigos'!$B$58:$B$65,1))+INDEX('Tablas de Códigos'!$E$58:$E$65,MATCH($BA36,'Tablas de Códigos'!$B$58:$B$65,1))*($BA36-INDEX('Tablas de Códigos'!$F$58:$F$65,MATCH($BA36,'Tablas de Códigos'!$B$58:$B$65,1)))),IF($AQ36="ESCALA_119",(INDEX('Tablas de Códigos'!$D$69:$D$76,MATCH($BA36,'Tablas de Códigos'!$B$69:$B$76,1))+INDEX('Tablas de Códigos'!$E$69:$E$76,MATCH($BA36,'Tablas de Códigos'!$B$69:$B$76,1))*($BA36-INDEX('Tablas de Códigos'!$F$69:$F$76,MATCH($BA36,'Tablas de Códigos'!$B$69:$B$76,1)))),0))),$BA36*$AV36))</f>
        <v/>
      </c>
      <c r="BD36" s="33" t="str">
        <f t="shared" si="28"/>
        <v/>
      </c>
      <c r="BE36" s="33" t="str">
        <f t="shared" si="29"/>
        <v/>
      </c>
      <c r="BF36" s="33" t="str">
        <f t="shared" si="30"/>
        <v/>
      </c>
    </row>
    <row r="37" spans="1:58" ht="15" customHeight="1">
      <c r="A37" s="13"/>
      <c r="B37" s="27"/>
      <c r="C37" s="13"/>
      <c r="D37" s="28"/>
      <c r="E37" s="13"/>
      <c r="F37" s="13"/>
      <c r="G37" s="13"/>
      <c r="H37" s="28"/>
      <c r="I37" s="27"/>
      <c r="J37" s="13"/>
      <c r="K37" s="29" t="str">
        <f t="shared" ref="K37:K68" si="31">IF($A37="","",$BF37)</f>
        <v/>
      </c>
      <c r="L37" s="14"/>
      <c r="M37" s="30"/>
      <c r="N37" s="13"/>
      <c r="O37" s="13"/>
      <c r="P37" s="14"/>
      <c r="Q37" s="31"/>
      <c r="R37" s="32" t="str">
        <f t="shared" ref="R37:R68" si="32">RIGHT(REPT("0",2)&amp;IF(ISNUMBER(SEARCH(" - ",A37)),LEFT(A37,SEARCH(" - ",A37)-1),A37),2)</f>
        <v>00</v>
      </c>
      <c r="S37" s="32" t="str">
        <f t="shared" ref="S37:S68" si="33">IF(B37="","",TEXT(B37,"DD/MM/YYYY"))</f>
        <v/>
      </c>
      <c r="T37" s="32" t="str">
        <f t="shared" ref="T37:T68" si="34">LEFT(C37&amp;REPT(" ",16),16)</f>
        <v xml:space="preserve">                </v>
      </c>
      <c r="U37" s="32" t="str">
        <f t="shared" ref="U37:U68" si="35">IF(D37="","",RIGHT(REPT(" ",16)&amp;TRUNC(ABS(D37))&amp;"."&amp;TEXT(ROUND(ABS(MOD(D37,1))*10^2,0),REPT("0",2)),16))</f>
        <v/>
      </c>
      <c r="V37" s="32" t="str">
        <f t="shared" ref="V37:V68" si="36">RIGHT(REPT("0",4)&amp;IF(ISNUMBER(SEARCH(" - ",E37)),LEFT(E37,SEARCH(" - ",E37)-1),E37),4)</f>
        <v>0000</v>
      </c>
      <c r="W37" s="32" t="str">
        <f t="shared" ref="W37:W68" si="37">RIGHT(REPT("0",3)&amp;IF(ISNUMBER(SEARCH(" - ",F37)),LEFT(F37,SEARCH(" - ",F37)-1),F37),3)</f>
        <v>000</v>
      </c>
      <c r="X37" s="32" t="str">
        <f t="shared" ref="X37:X68" si="38">IF(G37="","",LEFT(TEXT(G37,"0"),1))</f>
        <v/>
      </c>
      <c r="Y37" s="32" t="str">
        <f t="shared" ref="Y37:Y68" si="39">IF(H37="","",RIGHT(REPT(" ",14)&amp;TRUNC(ABS(H37))&amp;"."&amp;TEXT(ROUND(ABS(MOD(H37,1))*10^2,0),REPT("0",2)),14))</f>
        <v/>
      </c>
      <c r="Z37" s="32" t="str">
        <f t="shared" ref="Z37:Z68" si="40">IF(I37="","",TEXT(I37,"DD/MM/YYYY"))</f>
        <v/>
      </c>
      <c r="AA37" s="32" t="str">
        <f t="shared" ref="AA37:AA68" si="41">RIGHT(REPT("0",2)&amp;IF(ISNUMBER(SEARCH(" - ",J37)),LEFT(J37,SEARCH(" - ",J37)-1),J37),2)</f>
        <v>00</v>
      </c>
      <c r="AB37" s="32" t="str">
        <f t="shared" ref="AB37:AB68" si="42">"0"</f>
        <v>0</v>
      </c>
      <c r="AC37" s="32" t="str">
        <f t="shared" ref="AC37:AC68" si="43">IF(K37="","",RIGHT(REPT(" ",14)&amp;TRUNC(ABS(K37))&amp;"."&amp;TEXT(ROUND(ABS(MOD(K37,1))*10^2,0),REPT("0",2)),14))</f>
        <v/>
      </c>
      <c r="AD37" s="32" t="str">
        <f t="shared" ref="AD37:AD68" si="44">RIGHT(REPT(" ",6)&amp;TRUNC(ABS(IF(L37="",0,L37)))&amp;"."&amp;TEXT(ROUND(ABS(MOD(IF(L37="",0,L37),1))*10^2,0),REPT("0",2)),6)</f>
        <v xml:space="preserve">  0.00</v>
      </c>
      <c r="AE37" s="32" t="str">
        <f t="shared" ref="AE37:AE68" si="45">IF(M37="",REPT(" ",10),TEXT(M37,"DD/MM/YYYY"))</f>
        <v xml:space="preserve">          </v>
      </c>
      <c r="AF37" s="32" t="str">
        <f t="shared" ref="AF37:AF68" si="46">RIGHT(REPT("0",2)&amp;IF(ISNUMBER(SEARCH(" - ",N37)),LEFT(N37,SEARCH(" - ",N37)-1),N37),2)</f>
        <v>00</v>
      </c>
      <c r="AG37" s="32" t="str">
        <f t="shared" ref="AG37:AG68" si="47">LEFT(O37&amp;REPT(" ",20),20)</f>
        <v xml:space="preserve">                    </v>
      </c>
      <c r="AH37" s="32" t="str">
        <f t="shared" ref="AH37:AH68" si="48">IF(P37="",REPT("0",14),RIGHT(REPT("0",14)&amp;P37,14))</f>
        <v>00000000000000</v>
      </c>
      <c r="AI37" s="32" t="str">
        <f t="shared" ref="AI37:AI68" si="49">IF(Q37="",REPT("0",14),LEFT(Q37&amp;REPT("0",14),14))</f>
        <v>00000000000000</v>
      </c>
      <c r="AJ37" s="23" t="str">
        <f t="shared" ref="AJ37:AJ68" si="50">IF(A37="","",R37&amp;S37&amp;T37&amp;U37&amp;V37&amp;W37&amp;X37&amp;Y37&amp;Z37&amp;AA37&amp;AB37&amp;AC37&amp;AD37&amp;AE37&amp;AF37&amp;AG37&amp;AH37&amp;AI37)</f>
        <v/>
      </c>
      <c r="AK37" s="24" t="str">
        <f t="shared" ref="AK37:AK68" si="51">IF(A37="","",IF(LEN(AJ37)=159,"OK","ERROR ("&amp;LEN(AJ37)&amp;")"))</f>
        <v/>
      </c>
      <c r="AL37" s="32" t="str">
        <f t="shared" ref="AL37:AL68" si="52">IF($A37="","",TEXT($I37,"YYYYMM"))</f>
        <v/>
      </c>
      <c r="AM37" s="32" t="str">
        <f t="shared" ref="AM37:AM68" si="53">IF($A37="","",$AA37="01")</f>
        <v/>
      </c>
      <c r="AN37" s="32" t="str">
        <f>IF($A37="","",IFERROR(MATCH($F37,'Tablas de Códigos'!$G$28:$G$52,0),""))</f>
        <v/>
      </c>
      <c r="AO37" s="33" t="str">
        <f>IF($AN37="","",INDEX('Tablas de Códigos'!$H$28:$H$52,$AN37))</f>
        <v/>
      </c>
      <c r="AP37" s="32" t="str">
        <f>IF($AN37="","",INDEX('Tablas de Códigos'!$I$28:$I$52,$AN37))</f>
        <v/>
      </c>
      <c r="AQ37" s="32" t="str">
        <f>IF($AN37="","",INDEX('Tablas de Códigos'!$J$28:$J$52,$AN37))</f>
        <v/>
      </c>
      <c r="AR37" s="32" t="str">
        <f>IF($AN37="","",INDEX('Tablas de Códigos'!$K$28:$K$52,$AN37))</f>
        <v/>
      </c>
      <c r="AS37" s="32" t="str">
        <f>IF($AN37="","",INDEX('Tablas de Códigos'!$L$28:$L$52,$AN37))</f>
        <v/>
      </c>
      <c r="AT37" s="32" t="str">
        <f>IF($AN37="","",INDEX('Tablas de Códigos'!$M$28:$M$52,$AN37))</f>
        <v/>
      </c>
      <c r="AU37" s="32" t="str">
        <f t="shared" ref="AU37:AU68" si="54">IF($A37="","",OR(LEFT(TEXT($O37,"0"),2)="20",LEFT(TEXT($O37,"0"),2)="23",LEFT(TEXT($O37,"0"),2)="24",LEFT(TEXT($O37,"0"),2)="25",LEFT(TEXT($O37,"0"),2)="26",LEFT(TEXT($O37,"0"),2)="27"))</f>
        <v/>
      </c>
      <c r="AV37" s="32" t="str">
        <f t="shared" ref="AV37:AV68" si="55">IF($AT37="","",IF($AT37,IF($AU37,0.28,0.25),$AS37))</f>
        <v/>
      </c>
      <c r="AW37" s="33" t="str">
        <f t="shared" ref="AW37:AW68" si="56">IF($A37="","",IF($AM37,$AO37,IF($AP37,$AO37,0)))</f>
        <v/>
      </c>
      <c r="AX37" s="33" t="str">
        <f>IF($A37="","",SUMIFS($H$5:H37,$O$5:O37,$O37,$F$5:F37,$F37,$AL$5:AL37,$AL37))</f>
        <v/>
      </c>
      <c r="AY37" s="33" t="str">
        <f>IF($A37="","",SUMIFS($H$5:H36,$O$5:O36,$O37,$F$5:F36,$F37,$AL$5:AL36,$AL37))</f>
        <v/>
      </c>
      <c r="AZ37" s="33" t="str">
        <f t="shared" ref="AZ37:AZ68" si="57">IF($A37="","",MAX($AX37-$AW37,0))</f>
        <v/>
      </c>
      <c r="BA37" s="33" t="str">
        <f t="shared" ref="BA37:BA68" si="58">IF($A37="","",MAX($AY37-$AW37,0))</f>
        <v/>
      </c>
      <c r="BB37" s="33" t="str">
        <f>IF($A37="","",IF($AM37,IF($AQ37="PORC",$AZ37*$AR37,IF($AQ37="ESCALA_GRAL",(INDEX('Tablas de Códigos'!$D$58:$D$65,MATCH($AZ37,'Tablas de Códigos'!$B$58:$B$65,1))+INDEX('Tablas de Códigos'!$E$58:$E$65,MATCH($AZ37,'Tablas de Códigos'!$B$58:$B$65,1))*($AZ37-INDEX('Tablas de Códigos'!$F$58:$F$65,MATCH($AZ37,'Tablas de Códigos'!$B$58:$B$65,1)))),IF($AQ37="ESCALA_119",(INDEX('Tablas de Códigos'!$D$69:$D$76,MATCH($AZ37,'Tablas de Códigos'!$B$69:$B$76,1))+INDEX('Tablas de Códigos'!$E$69:$E$76,MATCH($AZ37,'Tablas de Códigos'!$B$69:$B$76,1))*($AZ37-INDEX('Tablas de Códigos'!$F$69:$F$76,MATCH($AZ37,'Tablas de Códigos'!$B$69:$B$76,1)))),0))),$AZ37*$AV37))</f>
        <v/>
      </c>
      <c r="BC37" s="33" t="str">
        <f>IF($A37="","",IF($AM37,IF($AQ37="PORC",$BA37*$AR37,IF($AQ37="ESCALA_GRAL",(INDEX('Tablas de Códigos'!$D$58:$D$65,MATCH($BA37,'Tablas de Códigos'!$B$58:$B$65,1))+INDEX('Tablas de Códigos'!$E$58:$E$65,MATCH($BA37,'Tablas de Códigos'!$B$58:$B$65,1))*($BA37-INDEX('Tablas de Códigos'!$F$58:$F$65,MATCH($BA37,'Tablas de Códigos'!$B$58:$B$65,1)))),IF($AQ37="ESCALA_119",(INDEX('Tablas de Códigos'!$D$69:$D$76,MATCH($BA37,'Tablas de Códigos'!$B$69:$B$76,1))+INDEX('Tablas de Códigos'!$E$69:$E$76,MATCH($BA37,'Tablas de Códigos'!$B$69:$B$76,1))*($BA37-INDEX('Tablas de Códigos'!$F$69:$F$76,MATCH($BA37,'Tablas de Códigos'!$B$69:$B$76,1)))),0))),$BA37*$AV37))</f>
        <v/>
      </c>
      <c r="BD37" s="33" t="str">
        <f t="shared" ref="BD37:BD68" si="59">IF($A37="","",ROUND($BB37,2)-ROUND($BC37,2))</f>
        <v/>
      </c>
      <c r="BE37" s="33" t="str">
        <f t="shared" ref="BE37:BE68" si="60">IF($A37="","",IF($AM37,240,IF($W37="031",1020,240)))</f>
        <v/>
      </c>
      <c r="BF37" s="33" t="str">
        <f t="shared" ref="BF37:BF68" si="61">IF($A37="","",IF($BD37&lt;$BE37,0,$BD37))</f>
        <v/>
      </c>
    </row>
    <row r="38" spans="1:58" ht="15" customHeight="1">
      <c r="A38" s="13"/>
      <c r="B38" s="27"/>
      <c r="C38" s="13"/>
      <c r="D38" s="28"/>
      <c r="E38" s="13"/>
      <c r="F38" s="13"/>
      <c r="G38" s="13"/>
      <c r="H38" s="28"/>
      <c r="I38" s="27"/>
      <c r="J38" s="13"/>
      <c r="K38" s="29" t="str">
        <f t="shared" si="31"/>
        <v/>
      </c>
      <c r="L38" s="14"/>
      <c r="M38" s="30"/>
      <c r="N38" s="13"/>
      <c r="O38" s="13"/>
      <c r="P38" s="14"/>
      <c r="Q38" s="31"/>
      <c r="R38" s="32" t="str">
        <f t="shared" si="32"/>
        <v>00</v>
      </c>
      <c r="S38" s="32" t="str">
        <f t="shared" si="33"/>
        <v/>
      </c>
      <c r="T38" s="32" t="str">
        <f t="shared" si="34"/>
        <v xml:space="preserve">                </v>
      </c>
      <c r="U38" s="32" t="str">
        <f t="shared" si="35"/>
        <v/>
      </c>
      <c r="V38" s="32" t="str">
        <f t="shared" si="36"/>
        <v>0000</v>
      </c>
      <c r="W38" s="32" t="str">
        <f t="shared" si="37"/>
        <v>000</v>
      </c>
      <c r="X38" s="32" t="str">
        <f t="shared" si="38"/>
        <v/>
      </c>
      <c r="Y38" s="32" t="str">
        <f t="shared" si="39"/>
        <v/>
      </c>
      <c r="Z38" s="32" t="str">
        <f t="shared" si="40"/>
        <v/>
      </c>
      <c r="AA38" s="32" t="str">
        <f t="shared" si="41"/>
        <v>00</v>
      </c>
      <c r="AB38" s="32" t="str">
        <f t="shared" si="42"/>
        <v>0</v>
      </c>
      <c r="AC38" s="32" t="str">
        <f t="shared" si="43"/>
        <v/>
      </c>
      <c r="AD38" s="32" t="str">
        <f t="shared" si="44"/>
        <v xml:space="preserve">  0.00</v>
      </c>
      <c r="AE38" s="32" t="str">
        <f t="shared" si="45"/>
        <v xml:space="preserve">          </v>
      </c>
      <c r="AF38" s="32" t="str">
        <f t="shared" si="46"/>
        <v>00</v>
      </c>
      <c r="AG38" s="32" t="str">
        <f t="shared" si="47"/>
        <v xml:space="preserve">                    </v>
      </c>
      <c r="AH38" s="32" t="str">
        <f t="shared" si="48"/>
        <v>00000000000000</v>
      </c>
      <c r="AI38" s="32" t="str">
        <f t="shared" si="49"/>
        <v>00000000000000</v>
      </c>
      <c r="AJ38" s="23" t="str">
        <f t="shared" si="50"/>
        <v/>
      </c>
      <c r="AK38" s="24" t="str">
        <f t="shared" si="51"/>
        <v/>
      </c>
      <c r="AL38" s="32" t="str">
        <f t="shared" si="52"/>
        <v/>
      </c>
      <c r="AM38" s="32" t="str">
        <f t="shared" si="53"/>
        <v/>
      </c>
      <c r="AN38" s="32" t="str">
        <f>IF($A38="","",IFERROR(MATCH($F38,'Tablas de Códigos'!$G$28:$G$52,0),""))</f>
        <v/>
      </c>
      <c r="AO38" s="33" t="str">
        <f>IF($AN38="","",INDEX('Tablas de Códigos'!$H$28:$H$52,$AN38))</f>
        <v/>
      </c>
      <c r="AP38" s="32" t="str">
        <f>IF($AN38="","",INDEX('Tablas de Códigos'!$I$28:$I$52,$AN38))</f>
        <v/>
      </c>
      <c r="AQ38" s="32" t="str">
        <f>IF($AN38="","",INDEX('Tablas de Códigos'!$J$28:$J$52,$AN38))</f>
        <v/>
      </c>
      <c r="AR38" s="32" t="str">
        <f>IF($AN38="","",INDEX('Tablas de Códigos'!$K$28:$K$52,$AN38))</f>
        <v/>
      </c>
      <c r="AS38" s="32" t="str">
        <f>IF($AN38="","",INDEX('Tablas de Códigos'!$L$28:$L$52,$AN38))</f>
        <v/>
      </c>
      <c r="AT38" s="32" t="str">
        <f>IF($AN38="","",INDEX('Tablas de Códigos'!$M$28:$M$52,$AN38))</f>
        <v/>
      </c>
      <c r="AU38" s="32" t="str">
        <f t="shared" si="54"/>
        <v/>
      </c>
      <c r="AV38" s="32" t="str">
        <f t="shared" si="55"/>
        <v/>
      </c>
      <c r="AW38" s="33" t="str">
        <f t="shared" si="56"/>
        <v/>
      </c>
      <c r="AX38" s="33" t="str">
        <f>IF($A38="","",SUMIFS($H$5:H38,$O$5:O38,$O38,$F$5:F38,$F38,$AL$5:AL38,$AL38))</f>
        <v/>
      </c>
      <c r="AY38" s="33" t="str">
        <f>IF($A38="","",SUMIFS($H$5:H37,$O$5:O37,$O38,$F$5:F37,$F38,$AL$5:AL37,$AL38))</f>
        <v/>
      </c>
      <c r="AZ38" s="33" t="str">
        <f t="shared" si="57"/>
        <v/>
      </c>
      <c r="BA38" s="33" t="str">
        <f t="shared" si="58"/>
        <v/>
      </c>
      <c r="BB38" s="33" t="str">
        <f>IF($A38="","",IF($AM38,IF($AQ38="PORC",$AZ38*$AR38,IF($AQ38="ESCALA_GRAL",(INDEX('Tablas de Códigos'!$D$58:$D$65,MATCH($AZ38,'Tablas de Códigos'!$B$58:$B$65,1))+INDEX('Tablas de Códigos'!$E$58:$E$65,MATCH($AZ38,'Tablas de Códigos'!$B$58:$B$65,1))*($AZ38-INDEX('Tablas de Códigos'!$F$58:$F$65,MATCH($AZ38,'Tablas de Códigos'!$B$58:$B$65,1)))),IF($AQ38="ESCALA_119",(INDEX('Tablas de Códigos'!$D$69:$D$76,MATCH($AZ38,'Tablas de Códigos'!$B$69:$B$76,1))+INDEX('Tablas de Códigos'!$E$69:$E$76,MATCH($AZ38,'Tablas de Códigos'!$B$69:$B$76,1))*($AZ38-INDEX('Tablas de Códigos'!$F$69:$F$76,MATCH($AZ38,'Tablas de Códigos'!$B$69:$B$76,1)))),0))),$AZ38*$AV38))</f>
        <v/>
      </c>
      <c r="BC38" s="33" t="str">
        <f>IF($A38="","",IF($AM38,IF($AQ38="PORC",$BA38*$AR38,IF($AQ38="ESCALA_GRAL",(INDEX('Tablas de Códigos'!$D$58:$D$65,MATCH($BA38,'Tablas de Códigos'!$B$58:$B$65,1))+INDEX('Tablas de Códigos'!$E$58:$E$65,MATCH($BA38,'Tablas de Códigos'!$B$58:$B$65,1))*($BA38-INDEX('Tablas de Códigos'!$F$58:$F$65,MATCH($BA38,'Tablas de Códigos'!$B$58:$B$65,1)))),IF($AQ38="ESCALA_119",(INDEX('Tablas de Códigos'!$D$69:$D$76,MATCH($BA38,'Tablas de Códigos'!$B$69:$B$76,1))+INDEX('Tablas de Códigos'!$E$69:$E$76,MATCH($BA38,'Tablas de Códigos'!$B$69:$B$76,1))*($BA38-INDEX('Tablas de Códigos'!$F$69:$F$76,MATCH($BA38,'Tablas de Códigos'!$B$69:$B$76,1)))),0))),$BA38*$AV38))</f>
        <v/>
      </c>
      <c r="BD38" s="33" t="str">
        <f t="shared" si="59"/>
        <v/>
      </c>
      <c r="BE38" s="33" t="str">
        <f t="shared" si="60"/>
        <v/>
      </c>
      <c r="BF38" s="33" t="str">
        <f t="shared" si="61"/>
        <v/>
      </c>
    </row>
    <row r="39" spans="1:58" ht="15" customHeight="1">
      <c r="A39" s="13"/>
      <c r="B39" s="27"/>
      <c r="C39" s="13"/>
      <c r="D39" s="28"/>
      <c r="E39" s="13"/>
      <c r="F39" s="13"/>
      <c r="G39" s="13"/>
      <c r="H39" s="28"/>
      <c r="I39" s="27"/>
      <c r="J39" s="13"/>
      <c r="K39" s="29" t="str">
        <f t="shared" si="31"/>
        <v/>
      </c>
      <c r="L39" s="14"/>
      <c r="M39" s="30"/>
      <c r="N39" s="13"/>
      <c r="O39" s="13"/>
      <c r="P39" s="14"/>
      <c r="Q39" s="31"/>
      <c r="R39" s="32" t="str">
        <f t="shared" si="32"/>
        <v>00</v>
      </c>
      <c r="S39" s="32" t="str">
        <f t="shared" si="33"/>
        <v/>
      </c>
      <c r="T39" s="32" t="str">
        <f t="shared" si="34"/>
        <v xml:space="preserve">                </v>
      </c>
      <c r="U39" s="32" t="str">
        <f t="shared" si="35"/>
        <v/>
      </c>
      <c r="V39" s="32" t="str">
        <f t="shared" si="36"/>
        <v>0000</v>
      </c>
      <c r="W39" s="32" t="str">
        <f t="shared" si="37"/>
        <v>000</v>
      </c>
      <c r="X39" s="32" t="str">
        <f t="shared" si="38"/>
        <v/>
      </c>
      <c r="Y39" s="32" t="str">
        <f t="shared" si="39"/>
        <v/>
      </c>
      <c r="Z39" s="32" t="str">
        <f t="shared" si="40"/>
        <v/>
      </c>
      <c r="AA39" s="32" t="str">
        <f t="shared" si="41"/>
        <v>00</v>
      </c>
      <c r="AB39" s="32" t="str">
        <f t="shared" si="42"/>
        <v>0</v>
      </c>
      <c r="AC39" s="32" t="str">
        <f t="shared" si="43"/>
        <v/>
      </c>
      <c r="AD39" s="32" t="str">
        <f t="shared" si="44"/>
        <v xml:space="preserve">  0.00</v>
      </c>
      <c r="AE39" s="32" t="str">
        <f t="shared" si="45"/>
        <v xml:space="preserve">          </v>
      </c>
      <c r="AF39" s="32" t="str">
        <f t="shared" si="46"/>
        <v>00</v>
      </c>
      <c r="AG39" s="32" t="str">
        <f t="shared" si="47"/>
        <v xml:space="preserve">                    </v>
      </c>
      <c r="AH39" s="32" t="str">
        <f t="shared" si="48"/>
        <v>00000000000000</v>
      </c>
      <c r="AI39" s="32" t="str">
        <f t="shared" si="49"/>
        <v>00000000000000</v>
      </c>
      <c r="AJ39" s="23" t="str">
        <f t="shared" si="50"/>
        <v/>
      </c>
      <c r="AK39" s="24" t="str">
        <f t="shared" si="51"/>
        <v/>
      </c>
      <c r="AL39" s="32" t="str">
        <f t="shared" si="52"/>
        <v/>
      </c>
      <c r="AM39" s="32" t="str">
        <f t="shared" si="53"/>
        <v/>
      </c>
      <c r="AN39" s="32" t="str">
        <f>IF($A39="","",IFERROR(MATCH($F39,'Tablas de Códigos'!$G$28:$G$52,0),""))</f>
        <v/>
      </c>
      <c r="AO39" s="33" t="str">
        <f>IF($AN39="","",INDEX('Tablas de Códigos'!$H$28:$H$52,$AN39))</f>
        <v/>
      </c>
      <c r="AP39" s="32" t="str">
        <f>IF($AN39="","",INDEX('Tablas de Códigos'!$I$28:$I$52,$AN39))</f>
        <v/>
      </c>
      <c r="AQ39" s="32" t="str">
        <f>IF($AN39="","",INDEX('Tablas de Códigos'!$J$28:$J$52,$AN39))</f>
        <v/>
      </c>
      <c r="AR39" s="32" t="str">
        <f>IF($AN39="","",INDEX('Tablas de Códigos'!$K$28:$K$52,$AN39))</f>
        <v/>
      </c>
      <c r="AS39" s="32" t="str">
        <f>IF($AN39="","",INDEX('Tablas de Códigos'!$L$28:$L$52,$AN39))</f>
        <v/>
      </c>
      <c r="AT39" s="32" t="str">
        <f>IF($AN39="","",INDEX('Tablas de Códigos'!$M$28:$M$52,$AN39))</f>
        <v/>
      </c>
      <c r="AU39" s="32" t="str">
        <f t="shared" si="54"/>
        <v/>
      </c>
      <c r="AV39" s="32" t="str">
        <f t="shared" si="55"/>
        <v/>
      </c>
      <c r="AW39" s="33" t="str">
        <f t="shared" si="56"/>
        <v/>
      </c>
      <c r="AX39" s="33" t="str">
        <f>IF($A39="","",SUMIFS($H$5:H39,$O$5:O39,$O39,$F$5:F39,$F39,$AL$5:AL39,$AL39))</f>
        <v/>
      </c>
      <c r="AY39" s="33" t="str">
        <f>IF($A39="","",SUMIFS($H$5:H38,$O$5:O38,$O39,$F$5:F38,$F39,$AL$5:AL38,$AL39))</f>
        <v/>
      </c>
      <c r="AZ39" s="33" t="str">
        <f t="shared" si="57"/>
        <v/>
      </c>
      <c r="BA39" s="33" t="str">
        <f t="shared" si="58"/>
        <v/>
      </c>
      <c r="BB39" s="33" t="str">
        <f>IF($A39="","",IF($AM39,IF($AQ39="PORC",$AZ39*$AR39,IF($AQ39="ESCALA_GRAL",(INDEX('Tablas de Códigos'!$D$58:$D$65,MATCH($AZ39,'Tablas de Códigos'!$B$58:$B$65,1))+INDEX('Tablas de Códigos'!$E$58:$E$65,MATCH($AZ39,'Tablas de Códigos'!$B$58:$B$65,1))*($AZ39-INDEX('Tablas de Códigos'!$F$58:$F$65,MATCH($AZ39,'Tablas de Códigos'!$B$58:$B$65,1)))),IF($AQ39="ESCALA_119",(INDEX('Tablas de Códigos'!$D$69:$D$76,MATCH($AZ39,'Tablas de Códigos'!$B$69:$B$76,1))+INDEX('Tablas de Códigos'!$E$69:$E$76,MATCH($AZ39,'Tablas de Códigos'!$B$69:$B$76,1))*($AZ39-INDEX('Tablas de Códigos'!$F$69:$F$76,MATCH($AZ39,'Tablas de Códigos'!$B$69:$B$76,1)))),0))),$AZ39*$AV39))</f>
        <v/>
      </c>
      <c r="BC39" s="33" t="str">
        <f>IF($A39="","",IF($AM39,IF($AQ39="PORC",$BA39*$AR39,IF($AQ39="ESCALA_GRAL",(INDEX('Tablas de Códigos'!$D$58:$D$65,MATCH($BA39,'Tablas de Códigos'!$B$58:$B$65,1))+INDEX('Tablas de Códigos'!$E$58:$E$65,MATCH($BA39,'Tablas de Códigos'!$B$58:$B$65,1))*($BA39-INDEX('Tablas de Códigos'!$F$58:$F$65,MATCH($BA39,'Tablas de Códigos'!$B$58:$B$65,1)))),IF($AQ39="ESCALA_119",(INDEX('Tablas de Códigos'!$D$69:$D$76,MATCH($BA39,'Tablas de Códigos'!$B$69:$B$76,1))+INDEX('Tablas de Códigos'!$E$69:$E$76,MATCH($BA39,'Tablas de Códigos'!$B$69:$B$76,1))*($BA39-INDEX('Tablas de Códigos'!$F$69:$F$76,MATCH($BA39,'Tablas de Códigos'!$B$69:$B$76,1)))),0))),$BA39*$AV39))</f>
        <v/>
      </c>
      <c r="BD39" s="33" t="str">
        <f t="shared" si="59"/>
        <v/>
      </c>
      <c r="BE39" s="33" t="str">
        <f t="shared" si="60"/>
        <v/>
      </c>
      <c r="BF39" s="33" t="str">
        <f t="shared" si="61"/>
        <v/>
      </c>
    </row>
    <row r="40" spans="1:58" ht="15" customHeight="1">
      <c r="A40" s="13"/>
      <c r="B40" s="27"/>
      <c r="C40" s="13"/>
      <c r="D40" s="28"/>
      <c r="E40" s="13"/>
      <c r="F40" s="13"/>
      <c r="G40" s="13"/>
      <c r="H40" s="28"/>
      <c r="I40" s="27"/>
      <c r="J40" s="13"/>
      <c r="K40" s="29" t="str">
        <f t="shared" si="31"/>
        <v/>
      </c>
      <c r="L40" s="14"/>
      <c r="M40" s="30"/>
      <c r="N40" s="13"/>
      <c r="O40" s="13"/>
      <c r="P40" s="14"/>
      <c r="Q40" s="31"/>
      <c r="R40" s="32" t="str">
        <f t="shared" si="32"/>
        <v>00</v>
      </c>
      <c r="S40" s="32" t="str">
        <f t="shared" si="33"/>
        <v/>
      </c>
      <c r="T40" s="32" t="str">
        <f t="shared" si="34"/>
        <v xml:space="preserve">                </v>
      </c>
      <c r="U40" s="32" t="str">
        <f t="shared" si="35"/>
        <v/>
      </c>
      <c r="V40" s="32" t="str">
        <f t="shared" si="36"/>
        <v>0000</v>
      </c>
      <c r="W40" s="32" t="str">
        <f t="shared" si="37"/>
        <v>000</v>
      </c>
      <c r="X40" s="32" t="str">
        <f t="shared" si="38"/>
        <v/>
      </c>
      <c r="Y40" s="32" t="str">
        <f t="shared" si="39"/>
        <v/>
      </c>
      <c r="Z40" s="32" t="str">
        <f t="shared" si="40"/>
        <v/>
      </c>
      <c r="AA40" s="32" t="str">
        <f t="shared" si="41"/>
        <v>00</v>
      </c>
      <c r="AB40" s="32" t="str">
        <f t="shared" si="42"/>
        <v>0</v>
      </c>
      <c r="AC40" s="32" t="str">
        <f t="shared" si="43"/>
        <v/>
      </c>
      <c r="AD40" s="32" t="str">
        <f t="shared" si="44"/>
        <v xml:space="preserve">  0.00</v>
      </c>
      <c r="AE40" s="32" t="str">
        <f t="shared" si="45"/>
        <v xml:space="preserve">          </v>
      </c>
      <c r="AF40" s="32" t="str">
        <f t="shared" si="46"/>
        <v>00</v>
      </c>
      <c r="AG40" s="32" t="str">
        <f t="shared" si="47"/>
        <v xml:space="preserve">                    </v>
      </c>
      <c r="AH40" s="32" t="str">
        <f t="shared" si="48"/>
        <v>00000000000000</v>
      </c>
      <c r="AI40" s="32" t="str">
        <f t="shared" si="49"/>
        <v>00000000000000</v>
      </c>
      <c r="AJ40" s="23" t="str">
        <f t="shared" si="50"/>
        <v/>
      </c>
      <c r="AK40" s="24" t="str">
        <f t="shared" si="51"/>
        <v/>
      </c>
      <c r="AL40" s="32" t="str">
        <f t="shared" si="52"/>
        <v/>
      </c>
      <c r="AM40" s="32" t="str">
        <f t="shared" si="53"/>
        <v/>
      </c>
      <c r="AN40" s="32" t="str">
        <f>IF($A40="","",IFERROR(MATCH($F40,'Tablas de Códigos'!$G$28:$G$52,0),""))</f>
        <v/>
      </c>
      <c r="AO40" s="33" t="str">
        <f>IF($AN40="","",INDEX('Tablas de Códigos'!$H$28:$H$52,$AN40))</f>
        <v/>
      </c>
      <c r="AP40" s="32" t="str">
        <f>IF($AN40="","",INDEX('Tablas de Códigos'!$I$28:$I$52,$AN40))</f>
        <v/>
      </c>
      <c r="AQ40" s="32" t="str">
        <f>IF($AN40="","",INDEX('Tablas de Códigos'!$J$28:$J$52,$AN40))</f>
        <v/>
      </c>
      <c r="AR40" s="32" t="str">
        <f>IF($AN40="","",INDEX('Tablas de Códigos'!$K$28:$K$52,$AN40))</f>
        <v/>
      </c>
      <c r="AS40" s="32" t="str">
        <f>IF($AN40="","",INDEX('Tablas de Códigos'!$L$28:$L$52,$AN40))</f>
        <v/>
      </c>
      <c r="AT40" s="32" t="str">
        <f>IF($AN40="","",INDEX('Tablas de Códigos'!$M$28:$M$52,$AN40))</f>
        <v/>
      </c>
      <c r="AU40" s="32" t="str">
        <f t="shared" si="54"/>
        <v/>
      </c>
      <c r="AV40" s="32" t="str">
        <f t="shared" si="55"/>
        <v/>
      </c>
      <c r="AW40" s="33" t="str">
        <f t="shared" si="56"/>
        <v/>
      </c>
      <c r="AX40" s="33" t="str">
        <f>IF($A40="","",SUMIFS($H$5:H40,$O$5:O40,$O40,$F$5:F40,$F40,$AL$5:AL40,$AL40))</f>
        <v/>
      </c>
      <c r="AY40" s="33" t="str">
        <f>IF($A40="","",SUMIFS($H$5:H39,$O$5:O39,$O40,$F$5:F39,$F40,$AL$5:AL39,$AL40))</f>
        <v/>
      </c>
      <c r="AZ40" s="33" t="str">
        <f t="shared" si="57"/>
        <v/>
      </c>
      <c r="BA40" s="33" t="str">
        <f t="shared" si="58"/>
        <v/>
      </c>
      <c r="BB40" s="33" t="str">
        <f>IF($A40="","",IF($AM40,IF($AQ40="PORC",$AZ40*$AR40,IF($AQ40="ESCALA_GRAL",(INDEX('Tablas de Códigos'!$D$58:$D$65,MATCH($AZ40,'Tablas de Códigos'!$B$58:$B$65,1))+INDEX('Tablas de Códigos'!$E$58:$E$65,MATCH($AZ40,'Tablas de Códigos'!$B$58:$B$65,1))*($AZ40-INDEX('Tablas de Códigos'!$F$58:$F$65,MATCH($AZ40,'Tablas de Códigos'!$B$58:$B$65,1)))),IF($AQ40="ESCALA_119",(INDEX('Tablas de Códigos'!$D$69:$D$76,MATCH($AZ40,'Tablas de Códigos'!$B$69:$B$76,1))+INDEX('Tablas de Códigos'!$E$69:$E$76,MATCH($AZ40,'Tablas de Códigos'!$B$69:$B$76,1))*($AZ40-INDEX('Tablas de Códigos'!$F$69:$F$76,MATCH($AZ40,'Tablas de Códigos'!$B$69:$B$76,1)))),0))),$AZ40*$AV40))</f>
        <v/>
      </c>
      <c r="BC40" s="33" t="str">
        <f>IF($A40="","",IF($AM40,IF($AQ40="PORC",$BA40*$AR40,IF($AQ40="ESCALA_GRAL",(INDEX('Tablas de Códigos'!$D$58:$D$65,MATCH($BA40,'Tablas de Códigos'!$B$58:$B$65,1))+INDEX('Tablas de Códigos'!$E$58:$E$65,MATCH($BA40,'Tablas de Códigos'!$B$58:$B$65,1))*($BA40-INDEX('Tablas de Códigos'!$F$58:$F$65,MATCH($BA40,'Tablas de Códigos'!$B$58:$B$65,1)))),IF($AQ40="ESCALA_119",(INDEX('Tablas de Códigos'!$D$69:$D$76,MATCH($BA40,'Tablas de Códigos'!$B$69:$B$76,1))+INDEX('Tablas de Códigos'!$E$69:$E$76,MATCH($BA40,'Tablas de Códigos'!$B$69:$B$76,1))*($BA40-INDEX('Tablas de Códigos'!$F$69:$F$76,MATCH($BA40,'Tablas de Códigos'!$B$69:$B$76,1)))),0))),$BA40*$AV40))</f>
        <v/>
      </c>
      <c r="BD40" s="33" t="str">
        <f t="shared" si="59"/>
        <v/>
      </c>
      <c r="BE40" s="33" t="str">
        <f t="shared" si="60"/>
        <v/>
      </c>
      <c r="BF40" s="33" t="str">
        <f t="shared" si="61"/>
        <v/>
      </c>
    </row>
    <row r="41" spans="1:58" ht="15" customHeight="1">
      <c r="A41" s="13"/>
      <c r="B41" s="27"/>
      <c r="C41" s="13"/>
      <c r="D41" s="28"/>
      <c r="E41" s="13"/>
      <c r="F41" s="13"/>
      <c r="G41" s="13"/>
      <c r="H41" s="28"/>
      <c r="I41" s="27"/>
      <c r="J41" s="13"/>
      <c r="K41" s="29" t="str">
        <f t="shared" si="31"/>
        <v/>
      </c>
      <c r="L41" s="14"/>
      <c r="M41" s="30"/>
      <c r="N41" s="13"/>
      <c r="O41" s="13"/>
      <c r="P41" s="14"/>
      <c r="Q41" s="31"/>
      <c r="R41" s="32" t="str">
        <f t="shared" si="32"/>
        <v>00</v>
      </c>
      <c r="S41" s="32" t="str">
        <f t="shared" si="33"/>
        <v/>
      </c>
      <c r="T41" s="32" t="str">
        <f t="shared" si="34"/>
        <v xml:space="preserve">                </v>
      </c>
      <c r="U41" s="32" t="str">
        <f t="shared" si="35"/>
        <v/>
      </c>
      <c r="V41" s="32" t="str">
        <f t="shared" si="36"/>
        <v>0000</v>
      </c>
      <c r="W41" s="32" t="str">
        <f t="shared" si="37"/>
        <v>000</v>
      </c>
      <c r="X41" s="32" t="str">
        <f t="shared" si="38"/>
        <v/>
      </c>
      <c r="Y41" s="32" t="str">
        <f t="shared" si="39"/>
        <v/>
      </c>
      <c r="Z41" s="32" t="str">
        <f t="shared" si="40"/>
        <v/>
      </c>
      <c r="AA41" s="32" t="str">
        <f t="shared" si="41"/>
        <v>00</v>
      </c>
      <c r="AB41" s="32" t="str">
        <f t="shared" si="42"/>
        <v>0</v>
      </c>
      <c r="AC41" s="32" t="str">
        <f t="shared" si="43"/>
        <v/>
      </c>
      <c r="AD41" s="32" t="str">
        <f t="shared" si="44"/>
        <v xml:space="preserve">  0.00</v>
      </c>
      <c r="AE41" s="32" t="str">
        <f t="shared" si="45"/>
        <v xml:space="preserve">          </v>
      </c>
      <c r="AF41" s="32" t="str">
        <f t="shared" si="46"/>
        <v>00</v>
      </c>
      <c r="AG41" s="32" t="str">
        <f t="shared" si="47"/>
        <v xml:space="preserve">                    </v>
      </c>
      <c r="AH41" s="32" t="str">
        <f t="shared" si="48"/>
        <v>00000000000000</v>
      </c>
      <c r="AI41" s="32" t="str">
        <f t="shared" si="49"/>
        <v>00000000000000</v>
      </c>
      <c r="AJ41" s="23" t="str">
        <f t="shared" si="50"/>
        <v/>
      </c>
      <c r="AK41" s="24" t="str">
        <f t="shared" si="51"/>
        <v/>
      </c>
      <c r="AL41" s="32" t="str">
        <f t="shared" si="52"/>
        <v/>
      </c>
      <c r="AM41" s="32" t="str">
        <f t="shared" si="53"/>
        <v/>
      </c>
      <c r="AN41" s="32" t="str">
        <f>IF($A41="","",IFERROR(MATCH($F41,'Tablas de Códigos'!$G$28:$G$52,0),""))</f>
        <v/>
      </c>
      <c r="AO41" s="33" t="str">
        <f>IF($AN41="","",INDEX('Tablas de Códigos'!$H$28:$H$52,$AN41))</f>
        <v/>
      </c>
      <c r="AP41" s="32" t="str">
        <f>IF($AN41="","",INDEX('Tablas de Códigos'!$I$28:$I$52,$AN41))</f>
        <v/>
      </c>
      <c r="AQ41" s="32" t="str">
        <f>IF($AN41="","",INDEX('Tablas de Códigos'!$J$28:$J$52,$AN41))</f>
        <v/>
      </c>
      <c r="AR41" s="32" t="str">
        <f>IF($AN41="","",INDEX('Tablas de Códigos'!$K$28:$K$52,$AN41))</f>
        <v/>
      </c>
      <c r="AS41" s="32" t="str">
        <f>IF($AN41="","",INDEX('Tablas de Códigos'!$L$28:$L$52,$AN41))</f>
        <v/>
      </c>
      <c r="AT41" s="32" t="str">
        <f>IF($AN41="","",INDEX('Tablas de Códigos'!$M$28:$M$52,$AN41))</f>
        <v/>
      </c>
      <c r="AU41" s="32" t="str">
        <f t="shared" si="54"/>
        <v/>
      </c>
      <c r="AV41" s="32" t="str">
        <f t="shared" si="55"/>
        <v/>
      </c>
      <c r="AW41" s="33" t="str">
        <f t="shared" si="56"/>
        <v/>
      </c>
      <c r="AX41" s="33" t="str">
        <f>IF($A41="","",SUMIFS($H$5:H41,$O$5:O41,$O41,$F$5:F41,$F41,$AL$5:AL41,$AL41))</f>
        <v/>
      </c>
      <c r="AY41" s="33" t="str">
        <f>IF($A41="","",SUMIFS($H$5:H40,$O$5:O40,$O41,$F$5:F40,$F41,$AL$5:AL40,$AL41))</f>
        <v/>
      </c>
      <c r="AZ41" s="33" t="str">
        <f t="shared" si="57"/>
        <v/>
      </c>
      <c r="BA41" s="33" t="str">
        <f t="shared" si="58"/>
        <v/>
      </c>
      <c r="BB41" s="33" t="str">
        <f>IF($A41="","",IF($AM41,IF($AQ41="PORC",$AZ41*$AR41,IF($AQ41="ESCALA_GRAL",(INDEX('Tablas de Códigos'!$D$58:$D$65,MATCH($AZ41,'Tablas de Códigos'!$B$58:$B$65,1))+INDEX('Tablas de Códigos'!$E$58:$E$65,MATCH($AZ41,'Tablas de Códigos'!$B$58:$B$65,1))*($AZ41-INDEX('Tablas de Códigos'!$F$58:$F$65,MATCH($AZ41,'Tablas de Códigos'!$B$58:$B$65,1)))),IF($AQ41="ESCALA_119",(INDEX('Tablas de Códigos'!$D$69:$D$76,MATCH($AZ41,'Tablas de Códigos'!$B$69:$B$76,1))+INDEX('Tablas de Códigos'!$E$69:$E$76,MATCH($AZ41,'Tablas de Códigos'!$B$69:$B$76,1))*($AZ41-INDEX('Tablas de Códigos'!$F$69:$F$76,MATCH($AZ41,'Tablas de Códigos'!$B$69:$B$76,1)))),0))),$AZ41*$AV41))</f>
        <v/>
      </c>
      <c r="BC41" s="33" t="str">
        <f>IF($A41="","",IF($AM41,IF($AQ41="PORC",$BA41*$AR41,IF($AQ41="ESCALA_GRAL",(INDEX('Tablas de Códigos'!$D$58:$D$65,MATCH($BA41,'Tablas de Códigos'!$B$58:$B$65,1))+INDEX('Tablas de Códigos'!$E$58:$E$65,MATCH($BA41,'Tablas de Códigos'!$B$58:$B$65,1))*($BA41-INDEX('Tablas de Códigos'!$F$58:$F$65,MATCH($BA41,'Tablas de Códigos'!$B$58:$B$65,1)))),IF($AQ41="ESCALA_119",(INDEX('Tablas de Códigos'!$D$69:$D$76,MATCH($BA41,'Tablas de Códigos'!$B$69:$B$76,1))+INDEX('Tablas de Códigos'!$E$69:$E$76,MATCH($BA41,'Tablas de Códigos'!$B$69:$B$76,1))*($BA41-INDEX('Tablas de Códigos'!$F$69:$F$76,MATCH($BA41,'Tablas de Códigos'!$B$69:$B$76,1)))),0))),$BA41*$AV41))</f>
        <v/>
      </c>
      <c r="BD41" s="33" t="str">
        <f t="shared" si="59"/>
        <v/>
      </c>
      <c r="BE41" s="33" t="str">
        <f t="shared" si="60"/>
        <v/>
      </c>
      <c r="BF41" s="33" t="str">
        <f t="shared" si="61"/>
        <v/>
      </c>
    </row>
    <row r="42" spans="1:58" ht="15" customHeight="1">
      <c r="A42" s="13"/>
      <c r="B42" s="27"/>
      <c r="C42" s="13"/>
      <c r="D42" s="28"/>
      <c r="E42" s="13"/>
      <c r="F42" s="13"/>
      <c r="G42" s="13"/>
      <c r="H42" s="28"/>
      <c r="I42" s="27"/>
      <c r="J42" s="13"/>
      <c r="K42" s="29" t="str">
        <f t="shared" si="31"/>
        <v/>
      </c>
      <c r="L42" s="14"/>
      <c r="M42" s="30"/>
      <c r="N42" s="13"/>
      <c r="O42" s="13"/>
      <c r="P42" s="14"/>
      <c r="Q42" s="31"/>
      <c r="R42" s="32" t="str">
        <f t="shared" si="32"/>
        <v>00</v>
      </c>
      <c r="S42" s="32" t="str">
        <f t="shared" si="33"/>
        <v/>
      </c>
      <c r="T42" s="32" t="str">
        <f t="shared" si="34"/>
        <v xml:space="preserve">                </v>
      </c>
      <c r="U42" s="32" t="str">
        <f t="shared" si="35"/>
        <v/>
      </c>
      <c r="V42" s="32" t="str">
        <f t="shared" si="36"/>
        <v>0000</v>
      </c>
      <c r="W42" s="32" t="str">
        <f t="shared" si="37"/>
        <v>000</v>
      </c>
      <c r="X42" s="32" t="str">
        <f t="shared" si="38"/>
        <v/>
      </c>
      <c r="Y42" s="32" t="str">
        <f t="shared" si="39"/>
        <v/>
      </c>
      <c r="Z42" s="32" t="str">
        <f t="shared" si="40"/>
        <v/>
      </c>
      <c r="AA42" s="32" t="str">
        <f t="shared" si="41"/>
        <v>00</v>
      </c>
      <c r="AB42" s="32" t="str">
        <f t="shared" si="42"/>
        <v>0</v>
      </c>
      <c r="AC42" s="32" t="str">
        <f t="shared" si="43"/>
        <v/>
      </c>
      <c r="AD42" s="32" t="str">
        <f t="shared" si="44"/>
        <v xml:space="preserve">  0.00</v>
      </c>
      <c r="AE42" s="32" t="str">
        <f t="shared" si="45"/>
        <v xml:space="preserve">          </v>
      </c>
      <c r="AF42" s="32" t="str">
        <f t="shared" si="46"/>
        <v>00</v>
      </c>
      <c r="AG42" s="32" t="str">
        <f t="shared" si="47"/>
        <v xml:space="preserve">                    </v>
      </c>
      <c r="AH42" s="32" t="str">
        <f t="shared" si="48"/>
        <v>00000000000000</v>
      </c>
      <c r="AI42" s="32" t="str">
        <f t="shared" si="49"/>
        <v>00000000000000</v>
      </c>
      <c r="AJ42" s="23" t="str">
        <f t="shared" si="50"/>
        <v/>
      </c>
      <c r="AK42" s="24" t="str">
        <f t="shared" si="51"/>
        <v/>
      </c>
      <c r="AL42" s="32" t="str">
        <f t="shared" si="52"/>
        <v/>
      </c>
      <c r="AM42" s="32" t="str">
        <f t="shared" si="53"/>
        <v/>
      </c>
      <c r="AN42" s="32" t="str">
        <f>IF($A42="","",IFERROR(MATCH($F42,'Tablas de Códigos'!$G$28:$G$52,0),""))</f>
        <v/>
      </c>
      <c r="AO42" s="33" t="str">
        <f>IF($AN42="","",INDEX('Tablas de Códigos'!$H$28:$H$52,$AN42))</f>
        <v/>
      </c>
      <c r="AP42" s="32" t="str">
        <f>IF($AN42="","",INDEX('Tablas de Códigos'!$I$28:$I$52,$AN42))</f>
        <v/>
      </c>
      <c r="AQ42" s="32" t="str">
        <f>IF($AN42="","",INDEX('Tablas de Códigos'!$J$28:$J$52,$AN42))</f>
        <v/>
      </c>
      <c r="AR42" s="32" t="str">
        <f>IF($AN42="","",INDEX('Tablas de Códigos'!$K$28:$K$52,$AN42))</f>
        <v/>
      </c>
      <c r="AS42" s="32" t="str">
        <f>IF($AN42="","",INDEX('Tablas de Códigos'!$L$28:$L$52,$AN42))</f>
        <v/>
      </c>
      <c r="AT42" s="32" t="str">
        <f>IF($AN42="","",INDEX('Tablas de Códigos'!$M$28:$M$52,$AN42))</f>
        <v/>
      </c>
      <c r="AU42" s="32" t="str">
        <f t="shared" si="54"/>
        <v/>
      </c>
      <c r="AV42" s="32" t="str">
        <f t="shared" si="55"/>
        <v/>
      </c>
      <c r="AW42" s="33" t="str">
        <f t="shared" si="56"/>
        <v/>
      </c>
      <c r="AX42" s="33" t="str">
        <f>IF($A42="","",SUMIFS($H$5:H42,$O$5:O42,$O42,$F$5:F42,$F42,$AL$5:AL42,$AL42))</f>
        <v/>
      </c>
      <c r="AY42" s="33" t="str">
        <f>IF($A42="","",SUMIFS($H$5:H41,$O$5:O41,$O42,$F$5:F41,$F42,$AL$5:AL41,$AL42))</f>
        <v/>
      </c>
      <c r="AZ42" s="33" t="str">
        <f t="shared" si="57"/>
        <v/>
      </c>
      <c r="BA42" s="33" t="str">
        <f t="shared" si="58"/>
        <v/>
      </c>
      <c r="BB42" s="33" t="str">
        <f>IF($A42="","",IF($AM42,IF($AQ42="PORC",$AZ42*$AR42,IF($AQ42="ESCALA_GRAL",(INDEX('Tablas de Códigos'!$D$58:$D$65,MATCH($AZ42,'Tablas de Códigos'!$B$58:$B$65,1))+INDEX('Tablas de Códigos'!$E$58:$E$65,MATCH($AZ42,'Tablas de Códigos'!$B$58:$B$65,1))*($AZ42-INDEX('Tablas de Códigos'!$F$58:$F$65,MATCH($AZ42,'Tablas de Códigos'!$B$58:$B$65,1)))),IF($AQ42="ESCALA_119",(INDEX('Tablas de Códigos'!$D$69:$D$76,MATCH($AZ42,'Tablas de Códigos'!$B$69:$B$76,1))+INDEX('Tablas de Códigos'!$E$69:$E$76,MATCH($AZ42,'Tablas de Códigos'!$B$69:$B$76,1))*($AZ42-INDEX('Tablas de Códigos'!$F$69:$F$76,MATCH($AZ42,'Tablas de Códigos'!$B$69:$B$76,1)))),0))),$AZ42*$AV42))</f>
        <v/>
      </c>
      <c r="BC42" s="33" t="str">
        <f>IF($A42="","",IF($AM42,IF($AQ42="PORC",$BA42*$AR42,IF($AQ42="ESCALA_GRAL",(INDEX('Tablas de Códigos'!$D$58:$D$65,MATCH($BA42,'Tablas de Códigos'!$B$58:$B$65,1))+INDEX('Tablas de Códigos'!$E$58:$E$65,MATCH($BA42,'Tablas de Códigos'!$B$58:$B$65,1))*($BA42-INDEX('Tablas de Códigos'!$F$58:$F$65,MATCH($BA42,'Tablas de Códigos'!$B$58:$B$65,1)))),IF($AQ42="ESCALA_119",(INDEX('Tablas de Códigos'!$D$69:$D$76,MATCH($BA42,'Tablas de Códigos'!$B$69:$B$76,1))+INDEX('Tablas de Códigos'!$E$69:$E$76,MATCH($BA42,'Tablas de Códigos'!$B$69:$B$76,1))*($BA42-INDEX('Tablas de Códigos'!$F$69:$F$76,MATCH($BA42,'Tablas de Códigos'!$B$69:$B$76,1)))),0))),$BA42*$AV42))</f>
        <v/>
      </c>
      <c r="BD42" s="33" t="str">
        <f t="shared" si="59"/>
        <v/>
      </c>
      <c r="BE42" s="33" t="str">
        <f t="shared" si="60"/>
        <v/>
      </c>
      <c r="BF42" s="33" t="str">
        <f t="shared" si="61"/>
        <v/>
      </c>
    </row>
    <row r="43" spans="1:58" ht="15" customHeight="1">
      <c r="A43" s="13"/>
      <c r="B43" s="27"/>
      <c r="C43" s="13"/>
      <c r="D43" s="28"/>
      <c r="E43" s="13"/>
      <c r="F43" s="13"/>
      <c r="G43" s="13"/>
      <c r="H43" s="28"/>
      <c r="I43" s="27"/>
      <c r="J43" s="13"/>
      <c r="K43" s="29" t="str">
        <f t="shared" si="31"/>
        <v/>
      </c>
      <c r="L43" s="14"/>
      <c r="M43" s="30"/>
      <c r="N43" s="13"/>
      <c r="O43" s="13"/>
      <c r="P43" s="14"/>
      <c r="Q43" s="31"/>
      <c r="R43" s="32" t="str">
        <f t="shared" si="32"/>
        <v>00</v>
      </c>
      <c r="S43" s="32" t="str">
        <f t="shared" si="33"/>
        <v/>
      </c>
      <c r="T43" s="32" t="str">
        <f t="shared" si="34"/>
        <v xml:space="preserve">                </v>
      </c>
      <c r="U43" s="32" t="str">
        <f t="shared" si="35"/>
        <v/>
      </c>
      <c r="V43" s="32" t="str">
        <f t="shared" si="36"/>
        <v>0000</v>
      </c>
      <c r="W43" s="32" t="str">
        <f t="shared" si="37"/>
        <v>000</v>
      </c>
      <c r="X43" s="32" t="str">
        <f t="shared" si="38"/>
        <v/>
      </c>
      <c r="Y43" s="32" t="str">
        <f t="shared" si="39"/>
        <v/>
      </c>
      <c r="Z43" s="32" t="str">
        <f t="shared" si="40"/>
        <v/>
      </c>
      <c r="AA43" s="32" t="str">
        <f t="shared" si="41"/>
        <v>00</v>
      </c>
      <c r="AB43" s="32" t="str">
        <f t="shared" si="42"/>
        <v>0</v>
      </c>
      <c r="AC43" s="32" t="str">
        <f t="shared" si="43"/>
        <v/>
      </c>
      <c r="AD43" s="32" t="str">
        <f t="shared" si="44"/>
        <v xml:space="preserve">  0.00</v>
      </c>
      <c r="AE43" s="32" t="str">
        <f t="shared" si="45"/>
        <v xml:space="preserve">          </v>
      </c>
      <c r="AF43" s="32" t="str">
        <f t="shared" si="46"/>
        <v>00</v>
      </c>
      <c r="AG43" s="32" t="str">
        <f t="shared" si="47"/>
        <v xml:space="preserve">                    </v>
      </c>
      <c r="AH43" s="32" t="str">
        <f t="shared" si="48"/>
        <v>00000000000000</v>
      </c>
      <c r="AI43" s="32" t="str">
        <f t="shared" si="49"/>
        <v>00000000000000</v>
      </c>
      <c r="AJ43" s="23" t="str">
        <f t="shared" si="50"/>
        <v/>
      </c>
      <c r="AK43" s="24" t="str">
        <f t="shared" si="51"/>
        <v/>
      </c>
      <c r="AL43" s="32" t="str">
        <f t="shared" si="52"/>
        <v/>
      </c>
      <c r="AM43" s="32" t="str">
        <f t="shared" si="53"/>
        <v/>
      </c>
      <c r="AN43" s="32" t="str">
        <f>IF($A43="","",IFERROR(MATCH($F43,'Tablas de Códigos'!$G$28:$G$52,0),""))</f>
        <v/>
      </c>
      <c r="AO43" s="33" t="str">
        <f>IF($AN43="","",INDEX('Tablas de Códigos'!$H$28:$H$52,$AN43))</f>
        <v/>
      </c>
      <c r="AP43" s="32" t="str">
        <f>IF($AN43="","",INDEX('Tablas de Códigos'!$I$28:$I$52,$AN43))</f>
        <v/>
      </c>
      <c r="AQ43" s="32" t="str">
        <f>IF($AN43="","",INDEX('Tablas de Códigos'!$J$28:$J$52,$AN43))</f>
        <v/>
      </c>
      <c r="AR43" s="32" t="str">
        <f>IF($AN43="","",INDEX('Tablas de Códigos'!$K$28:$K$52,$AN43))</f>
        <v/>
      </c>
      <c r="AS43" s="32" t="str">
        <f>IF($AN43="","",INDEX('Tablas de Códigos'!$L$28:$L$52,$AN43))</f>
        <v/>
      </c>
      <c r="AT43" s="32" t="str">
        <f>IF($AN43="","",INDEX('Tablas de Códigos'!$M$28:$M$52,$AN43))</f>
        <v/>
      </c>
      <c r="AU43" s="32" t="str">
        <f t="shared" si="54"/>
        <v/>
      </c>
      <c r="AV43" s="32" t="str">
        <f t="shared" si="55"/>
        <v/>
      </c>
      <c r="AW43" s="33" t="str">
        <f t="shared" si="56"/>
        <v/>
      </c>
      <c r="AX43" s="33" t="str">
        <f>IF($A43="","",SUMIFS($H$5:H43,$O$5:O43,$O43,$F$5:F43,$F43,$AL$5:AL43,$AL43))</f>
        <v/>
      </c>
      <c r="AY43" s="33" t="str">
        <f>IF($A43="","",SUMIFS($H$5:H42,$O$5:O42,$O43,$F$5:F42,$F43,$AL$5:AL42,$AL43))</f>
        <v/>
      </c>
      <c r="AZ43" s="33" t="str">
        <f t="shared" si="57"/>
        <v/>
      </c>
      <c r="BA43" s="33" t="str">
        <f t="shared" si="58"/>
        <v/>
      </c>
      <c r="BB43" s="33" t="str">
        <f>IF($A43="","",IF($AM43,IF($AQ43="PORC",$AZ43*$AR43,IF($AQ43="ESCALA_GRAL",(INDEX('Tablas de Códigos'!$D$58:$D$65,MATCH($AZ43,'Tablas de Códigos'!$B$58:$B$65,1))+INDEX('Tablas de Códigos'!$E$58:$E$65,MATCH($AZ43,'Tablas de Códigos'!$B$58:$B$65,1))*($AZ43-INDEX('Tablas de Códigos'!$F$58:$F$65,MATCH($AZ43,'Tablas de Códigos'!$B$58:$B$65,1)))),IF($AQ43="ESCALA_119",(INDEX('Tablas de Códigos'!$D$69:$D$76,MATCH($AZ43,'Tablas de Códigos'!$B$69:$B$76,1))+INDEX('Tablas de Códigos'!$E$69:$E$76,MATCH($AZ43,'Tablas de Códigos'!$B$69:$B$76,1))*($AZ43-INDEX('Tablas de Códigos'!$F$69:$F$76,MATCH($AZ43,'Tablas de Códigos'!$B$69:$B$76,1)))),0))),$AZ43*$AV43))</f>
        <v/>
      </c>
      <c r="BC43" s="33" t="str">
        <f>IF($A43="","",IF($AM43,IF($AQ43="PORC",$BA43*$AR43,IF($AQ43="ESCALA_GRAL",(INDEX('Tablas de Códigos'!$D$58:$D$65,MATCH($BA43,'Tablas de Códigos'!$B$58:$B$65,1))+INDEX('Tablas de Códigos'!$E$58:$E$65,MATCH($BA43,'Tablas de Códigos'!$B$58:$B$65,1))*($BA43-INDEX('Tablas de Códigos'!$F$58:$F$65,MATCH($BA43,'Tablas de Códigos'!$B$58:$B$65,1)))),IF($AQ43="ESCALA_119",(INDEX('Tablas de Códigos'!$D$69:$D$76,MATCH($BA43,'Tablas de Códigos'!$B$69:$B$76,1))+INDEX('Tablas de Códigos'!$E$69:$E$76,MATCH($BA43,'Tablas de Códigos'!$B$69:$B$76,1))*($BA43-INDEX('Tablas de Códigos'!$F$69:$F$76,MATCH($BA43,'Tablas de Códigos'!$B$69:$B$76,1)))),0))),$BA43*$AV43))</f>
        <v/>
      </c>
      <c r="BD43" s="33" t="str">
        <f t="shared" si="59"/>
        <v/>
      </c>
      <c r="BE43" s="33" t="str">
        <f t="shared" si="60"/>
        <v/>
      </c>
      <c r="BF43" s="33" t="str">
        <f t="shared" si="61"/>
        <v/>
      </c>
    </row>
    <row r="44" spans="1:58" ht="15" customHeight="1">
      <c r="A44" s="13"/>
      <c r="B44" s="27"/>
      <c r="C44" s="13"/>
      <c r="D44" s="28"/>
      <c r="E44" s="13"/>
      <c r="F44" s="13"/>
      <c r="G44" s="13"/>
      <c r="H44" s="28"/>
      <c r="I44" s="27"/>
      <c r="J44" s="13"/>
      <c r="K44" s="29" t="str">
        <f t="shared" si="31"/>
        <v/>
      </c>
      <c r="L44" s="14"/>
      <c r="M44" s="30"/>
      <c r="N44" s="13"/>
      <c r="O44" s="13"/>
      <c r="P44" s="14"/>
      <c r="Q44" s="31"/>
      <c r="R44" s="32" t="str">
        <f t="shared" si="32"/>
        <v>00</v>
      </c>
      <c r="S44" s="32" t="str">
        <f t="shared" si="33"/>
        <v/>
      </c>
      <c r="T44" s="32" t="str">
        <f t="shared" si="34"/>
        <v xml:space="preserve">                </v>
      </c>
      <c r="U44" s="32" t="str">
        <f t="shared" si="35"/>
        <v/>
      </c>
      <c r="V44" s="32" t="str">
        <f t="shared" si="36"/>
        <v>0000</v>
      </c>
      <c r="W44" s="32" t="str">
        <f t="shared" si="37"/>
        <v>000</v>
      </c>
      <c r="X44" s="32" t="str">
        <f t="shared" si="38"/>
        <v/>
      </c>
      <c r="Y44" s="32" t="str">
        <f t="shared" si="39"/>
        <v/>
      </c>
      <c r="Z44" s="32" t="str">
        <f t="shared" si="40"/>
        <v/>
      </c>
      <c r="AA44" s="32" t="str">
        <f t="shared" si="41"/>
        <v>00</v>
      </c>
      <c r="AB44" s="32" t="str">
        <f t="shared" si="42"/>
        <v>0</v>
      </c>
      <c r="AC44" s="32" t="str">
        <f t="shared" si="43"/>
        <v/>
      </c>
      <c r="AD44" s="32" t="str">
        <f t="shared" si="44"/>
        <v xml:space="preserve">  0.00</v>
      </c>
      <c r="AE44" s="32" t="str">
        <f t="shared" si="45"/>
        <v xml:space="preserve">          </v>
      </c>
      <c r="AF44" s="32" t="str">
        <f t="shared" si="46"/>
        <v>00</v>
      </c>
      <c r="AG44" s="32" t="str">
        <f t="shared" si="47"/>
        <v xml:space="preserve">                    </v>
      </c>
      <c r="AH44" s="32" t="str">
        <f t="shared" si="48"/>
        <v>00000000000000</v>
      </c>
      <c r="AI44" s="32" t="str">
        <f t="shared" si="49"/>
        <v>00000000000000</v>
      </c>
      <c r="AJ44" s="23" t="str">
        <f t="shared" si="50"/>
        <v/>
      </c>
      <c r="AK44" s="24" t="str">
        <f t="shared" si="51"/>
        <v/>
      </c>
      <c r="AL44" s="32" t="str">
        <f t="shared" si="52"/>
        <v/>
      </c>
      <c r="AM44" s="32" t="str">
        <f t="shared" si="53"/>
        <v/>
      </c>
      <c r="AN44" s="32" t="str">
        <f>IF($A44="","",IFERROR(MATCH($F44,'Tablas de Códigos'!$G$28:$G$52,0),""))</f>
        <v/>
      </c>
      <c r="AO44" s="33" t="str">
        <f>IF($AN44="","",INDEX('Tablas de Códigos'!$H$28:$H$52,$AN44))</f>
        <v/>
      </c>
      <c r="AP44" s="32" t="str">
        <f>IF($AN44="","",INDEX('Tablas de Códigos'!$I$28:$I$52,$AN44))</f>
        <v/>
      </c>
      <c r="AQ44" s="32" t="str">
        <f>IF($AN44="","",INDEX('Tablas de Códigos'!$J$28:$J$52,$AN44))</f>
        <v/>
      </c>
      <c r="AR44" s="32" t="str">
        <f>IF($AN44="","",INDEX('Tablas de Códigos'!$K$28:$K$52,$AN44))</f>
        <v/>
      </c>
      <c r="AS44" s="32" t="str">
        <f>IF($AN44="","",INDEX('Tablas de Códigos'!$L$28:$L$52,$AN44))</f>
        <v/>
      </c>
      <c r="AT44" s="32" t="str">
        <f>IF($AN44="","",INDEX('Tablas de Códigos'!$M$28:$M$52,$AN44))</f>
        <v/>
      </c>
      <c r="AU44" s="32" t="str">
        <f t="shared" si="54"/>
        <v/>
      </c>
      <c r="AV44" s="32" t="str">
        <f t="shared" si="55"/>
        <v/>
      </c>
      <c r="AW44" s="33" t="str">
        <f t="shared" si="56"/>
        <v/>
      </c>
      <c r="AX44" s="33" t="str">
        <f>IF($A44="","",SUMIFS($H$5:H44,$O$5:O44,$O44,$F$5:F44,$F44,$AL$5:AL44,$AL44))</f>
        <v/>
      </c>
      <c r="AY44" s="33" t="str">
        <f>IF($A44="","",SUMIFS($H$5:H43,$O$5:O43,$O44,$F$5:F43,$F44,$AL$5:AL43,$AL44))</f>
        <v/>
      </c>
      <c r="AZ44" s="33" t="str">
        <f t="shared" si="57"/>
        <v/>
      </c>
      <c r="BA44" s="33" t="str">
        <f t="shared" si="58"/>
        <v/>
      </c>
      <c r="BB44" s="33" t="str">
        <f>IF($A44="","",IF($AM44,IF($AQ44="PORC",$AZ44*$AR44,IF($AQ44="ESCALA_GRAL",(INDEX('Tablas de Códigos'!$D$58:$D$65,MATCH($AZ44,'Tablas de Códigos'!$B$58:$B$65,1))+INDEX('Tablas de Códigos'!$E$58:$E$65,MATCH($AZ44,'Tablas de Códigos'!$B$58:$B$65,1))*($AZ44-INDEX('Tablas de Códigos'!$F$58:$F$65,MATCH($AZ44,'Tablas de Códigos'!$B$58:$B$65,1)))),IF($AQ44="ESCALA_119",(INDEX('Tablas de Códigos'!$D$69:$D$76,MATCH($AZ44,'Tablas de Códigos'!$B$69:$B$76,1))+INDEX('Tablas de Códigos'!$E$69:$E$76,MATCH($AZ44,'Tablas de Códigos'!$B$69:$B$76,1))*($AZ44-INDEX('Tablas de Códigos'!$F$69:$F$76,MATCH($AZ44,'Tablas de Códigos'!$B$69:$B$76,1)))),0))),$AZ44*$AV44))</f>
        <v/>
      </c>
      <c r="BC44" s="33" t="str">
        <f>IF($A44="","",IF($AM44,IF($AQ44="PORC",$BA44*$AR44,IF($AQ44="ESCALA_GRAL",(INDEX('Tablas de Códigos'!$D$58:$D$65,MATCH($BA44,'Tablas de Códigos'!$B$58:$B$65,1))+INDEX('Tablas de Códigos'!$E$58:$E$65,MATCH($BA44,'Tablas de Códigos'!$B$58:$B$65,1))*($BA44-INDEX('Tablas de Códigos'!$F$58:$F$65,MATCH($BA44,'Tablas de Códigos'!$B$58:$B$65,1)))),IF($AQ44="ESCALA_119",(INDEX('Tablas de Códigos'!$D$69:$D$76,MATCH($BA44,'Tablas de Códigos'!$B$69:$B$76,1))+INDEX('Tablas de Códigos'!$E$69:$E$76,MATCH($BA44,'Tablas de Códigos'!$B$69:$B$76,1))*($BA44-INDEX('Tablas de Códigos'!$F$69:$F$76,MATCH($BA44,'Tablas de Códigos'!$B$69:$B$76,1)))),0))),$BA44*$AV44))</f>
        <v/>
      </c>
      <c r="BD44" s="33" t="str">
        <f t="shared" si="59"/>
        <v/>
      </c>
      <c r="BE44" s="33" t="str">
        <f t="shared" si="60"/>
        <v/>
      </c>
      <c r="BF44" s="33" t="str">
        <f t="shared" si="61"/>
        <v/>
      </c>
    </row>
    <row r="45" spans="1:58" ht="15" customHeight="1">
      <c r="A45" s="13"/>
      <c r="B45" s="27"/>
      <c r="C45" s="13"/>
      <c r="D45" s="28"/>
      <c r="E45" s="13"/>
      <c r="F45" s="13"/>
      <c r="G45" s="13"/>
      <c r="H45" s="28"/>
      <c r="I45" s="27"/>
      <c r="J45" s="13"/>
      <c r="K45" s="29" t="str">
        <f t="shared" si="31"/>
        <v/>
      </c>
      <c r="L45" s="14"/>
      <c r="M45" s="30"/>
      <c r="N45" s="13"/>
      <c r="O45" s="13"/>
      <c r="P45" s="14"/>
      <c r="Q45" s="31"/>
      <c r="R45" s="32" t="str">
        <f t="shared" si="32"/>
        <v>00</v>
      </c>
      <c r="S45" s="32" t="str">
        <f t="shared" si="33"/>
        <v/>
      </c>
      <c r="T45" s="32" t="str">
        <f t="shared" si="34"/>
        <v xml:space="preserve">                </v>
      </c>
      <c r="U45" s="32" t="str">
        <f t="shared" si="35"/>
        <v/>
      </c>
      <c r="V45" s="32" t="str">
        <f t="shared" si="36"/>
        <v>0000</v>
      </c>
      <c r="W45" s="32" t="str">
        <f t="shared" si="37"/>
        <v>000</v>
      </c>
      <c r="X45" s="32" t="str">
        <f t="shared" si="38"/>
        <v/>
      </c>
      <c r="Y45" s="32" t="str">
        <f t="shared" si="39"/>
        <v/>
      </c>
      <c r="Z45" s="32" t="str">
        <f t="shared" si="40"/>
        <v/>
      </c>
      <c r="AA45" s="32" t="str">
        <f t="shared" si="41"/>
        <v>00</v>
      </c>
      <c r="AB45" s="32" t="str">
        <f t="shared" si="42"/>
        <v>0</v>
      </c>
      <c r="AC45" s="32" t="str">
        <f t="shared" si="43"/>
        <v/>
      </c>
      <c r="AD45" s="32" t="str">
        <f t="shared" si="44"/>
        <v xml:space="preserve">  0.00</v>
      </c>
      <c r="AE45" s="32" t="str">
        <f t="shared" si="45"/>
        <v xml:space="preserve">          </v>
      </c>
      <c r="AF45" s="32" t="str">
        <f t="shared" si="46"/>
        <v>00</v>
      </c>
      <c r="AG45" s="32" t="str">
        <f t="shared" si="47"/>
        <v xml:space="preserve">                    </v>
      </c>
      <c r="AH45" s="32" t="str">
        <f t="shared" si="48"/>
        <v>00000000000000</v>
      </c>
      <c r="AI45" s="32" t="str">
        <f t="shared" si="49"/>
        <v>00000000000000</v>
      </c>
      <c r="AJ45" s="23" t="str">
        <f t="shared" si="50"/>
        <v/>
      </c>
      <c r="AK45" s="24" t="str">
        <f t="shared" si="51"/>
        <v/>
      </c>
      <c r="AL45" s="32" t="str">
        <f t="shared" si="52"/>
        <v/>
      </c>
      <c r="AM45" s="32" t="str">
        <f t="shared" si="53"/>
        <v/>
      </c>
      <c r="AN45" s="32" t="str">
        <f>IF($A45="","",IFERROR(MATCH($F45,'Tablas de Códigos'!$G$28:$G$52,0),""))</f>
        <v/>
      </c>
      <c r="AO45" s="33" t="str">
        <f>IF($AN45="","",INDEX('Tablas de Códigos'!$H$28:$H$52,$AN45))</f>
        <v/>
      </c>
      <c r="AP45" s="32" t="str">
        <f>IF($AN45="","",INDEX('Tablas de Códigos'!$I$28:$I$52,$AN45))</f>
        <v/>
      </c>
      <c r="AQ45" s="32" t="str">
        <f>IF($AN45="","",INDEX('Tablas de Códigos'!$J$28:$J$52,$AN45))</f>
        <v/>
      </c>
      <c r="AR45" s="32" t="str">
        <f>IF($AN45="","",INDEX('Tablas de Códigos'!$K$28:$K$52,$AN45))</f>
        <v/>
      </c>
      <c r="AS45" s="32" t="str">
        <f>IF($AN45="","",INDEX('Tablas de Códigos'!$L$28:$L$52,$AN45))</f>
        <v/>
      </c>
      <c r="AT45" s="32" t="str">
        <f>IF($AN45="","",INDEX('Tablas de Códigos'!$M$28:$M$52,$AN45))</f>
        <v/>
      </c>
      <c r="AU45" s="32" t="str">
        <f t="shared" si="54"/>
        <v/>
      </c>
      <c r="AV45" s="32" t="str">
        <f t="shared" si="55"/>
        <v/>
      </c>
      <c r="AW45" s="33" t="str">
        <f t="shared" si="56"/>
        <v/>
      </c>
      <c r="AX45" s="33" t="str">
        <f>IF($A45="","",SUMIFS($H$5:H45,$O$5:O45,$O45,$F$5:F45,$F45,$AL$5:AL45,$AL45))</f>
        <v/>
      </c>
      <c r="AY45" s="33" t="str">
        <f>IF($A45="","",SUMIFS($H$5:H44,$O$5:O44,$O45,$F$5:F44,$F45,$AL$5:AL44,$AL45))</f>
        <v/>
      </c>
      <c r="AZ45" s="33" t="str">
        <f t="shared" si="57"/>
        <v/>
      </c>
      <c r="BA45" s="33" t="str">
        <f t="shared" si="58"/>
        <v/>
      </c>
      <c r="BB45" s="33" t="str">
        <f>IF($A45="","",IF($AM45,IF($AQ45="PORC",$AZ45*$AR45,IF($AQ45="ESCALA_GRAL",(INDEX('Tablas de Códigos'!$D$58:$D$65,MATCH($AZ45,'Tablas de Códigos'!$B$58:$B$65,1))+INDEX('Tablas de Códigos'!$E$58:$E$65,MATCH($AZ45,'Tablas de Códigos'!$B$58:$B$65,1))*($AZ45-INDEX('Tablas de Códigos'!$F$58:$F$65,MATCH($AZ45,'Tablas de Códigos'!$B$58:$B$65,1)))),IF($AQ45="ESCALA_119",(INDEX('Tablas de Códigos'!$D$69:$D$76,MATCH($AZ45,'Tablas de Códigos'!$B$69:$B$76,1))+INDEX('Tablas de Códigos'!$E$69:$E$76,MATCH($AZ45,'Tablas de Códigos'!$B$69:$B$76,1))*($AZ45-INDEX('Tablas de Códigos'!$F$69:$F$76,MATCH($AZ45,'Tablas de Códigos'!$B$69:$B$76,1)))),0))),$AZ45*$AV45))</f>
        <v/>
      </c>
      <c r="BC45" s="33" t="str">
        <f>IF($A45="","",IF($AM45,IF($AQ45="PORC",$BA45*$AR45,IF($AQ45="ESCALA_GRAL",(INDEX('Tablas de Códigos'!$D$58:$D$65,MATCH($BA45,'Tablas de Códigos'!$B$58:$B$65,1))+INDEX('Tablas de Códigos'!$E$58:$E$65,MATCH($BA45,'Tablas de Códigos'!$B$58:$B$65,1))*($BA45-INDEX('Tablas de Códigos'!$F$58:$F$65,MATCH($BA45,'Tablas de Códigos'!$B$58:$B$65,1)))),IF($AQ45="ESCALA_119",(INDEX('Tablas de Códigos'!$D$69:$D$76,MATCH($BA45,'Tablas de Códigos'!$B$69:$B$76,1))+INDEX('Tablas de Códigos'!$E$69:$E$76,MATCH($BA45,'Tablas de Códigos'!$B$69:$B$76,1))*($BA45-INDEX('Tablas de Códigos'!$F$69:$F$76,MATCH($BA45,'Tablas de Códigos'!$B$69:$B$76,1)))),0))),$BA45*$AV45))</f>
        <v/>
      </c>
      <c r="BD45" s="33" t="str">
        <f t="shared" si="59"/>
        <v/>
      </c>
      <c r="BE45" s="33" t="str">
        <f t="shared" si="60"/>
        <v/>
      </c>
      <c r="BF45" s="33" t="str">
        <f t="shared" si="61"/>
        <v/>
      </c>
    </row>
    <row r="46" spans="1:58" ht="15" customHeight="1">
      <c r="A46" s="13"/>
      <c r="B46" s="27"/>
      <c r="C46" s="13"/>
      <c r="D46" s="28"/>
      <c r="E46" s="13"/>
      <c r="F46" s="13"/>
      <c r="G46" s="13"/>
      <c r="H46" s="28"/>
      <c r="I46" s="27"/>
      <c r="J46" s="13"/>
      <c r="K46" s="29" t="str">
        <f t="shared" si="31"/>
        <v/>
      </c>
      <c r="L46" s="14"/>
      <c r="M46" s="30"/>
      <c r="N46" s="13"/>
      <c r="O46" s="13"/>
      <c r="P46" s="14"/>
      <c r="Q46" s="31"/>
      <c r="R46" s="32" t="str">
        <f t="shared" si="32"/>
        <v>00</v>
      </c>
      <c r="S46" s="32" t="str">
        <f t="shared" si="33"/>
        <v/>
      </c>
      <c r="T46" s="32" t="str">
        <f t="shared" si="34"/>
        <v xml:space="preserve">                </v>
      </c>
      <c r="U46" s="32" t="str">
        <f t="shared" si="35"/>
        <v/>
      </c>
      <c r="V46" s="32" t="str">
        <f t="shared" si="36"/>
        <v>0000</v>
      </c>
      <c r="W46" s="32" t="str">
        <f t="shared" si="37"/>
        <v>000</v>
      </c>
      <c r="X46" s="32" t="str">
        <f t="shared" si="38"/>
        <v/>
      </c>
      <c r="Y46" s="32" t="str">
        <f t="shared" si="39"/>
        <v/>
      </c>
      <c r="Z46" s="32" t="str">
        <f t="shared" si="40"/>
        <v/>
      </c>
      <c r="AA46" s="32" t="str">
        <f t="shared" si="41"/>
        <v>00</v>
      </c>
      <c r="AB46" s="32" t="str">
        <f t="shared" si="42"/>
        <v>0</v>
      </c>
      <c r="AC46" s="32" t="str">
        <f t="shared" si="43"/>
        <v/>
      </c>
      <c r="AD46" s="32" t="str">
        <f t="shared" si="44"/>
        <v xml:space="preserve">  0.00</v>
      </c>
      <c r="AE46" s="32" t="str">
        <f t="shared" si="45"/>
        <v xml:space="preserve">          </v>
      </c>
      <c r="AF46" s="32" t="str">
        <f t="shared" si="46"/>
        <v>00</v>
      </c>
      <c r="AG46" s="32" t="str">
        <f t="shared" si="47"/>
        <v xml:space="preserve">                    </v>
      </c>
      <c r="AH46" s="32" t="str">
        <f t="shared" si="48"/>
        <v>00000000000000</v>
      </c>
      <c r="AI46" s="32" t="str">
        <f t="shared" si="49"/>
        <v>00000000000000</v>
      </c>
      <c r="AJ46" s="23" t="str">
        <f t="shared" si="50"/>
        <v/>
      </c>
      <c r="AK46" s="24" t="str">
        <f t="shared" si="51"/>
        <v/>
      </c>
      <c r="AL46" s="32" t="str">
        <f t="shared" si="52"/>
        <v/>
      </c>
      <c r="AM46" s="32" t="str">
        <f t="shared" si="53"/>
        <v/>
      </c>
      <c r="AN46" s="32" t="str">
        <f>IF($A46="","",IFERROR(MATCH($F46,'Tablas de Códigos'!$G$28:$G$52,0),""))</f>
        <v/>
      </c>
      <c r="AO46" s="33" t="str">
        <f>IF($AN46="","",INDEX('Tablas de Códigos'!$H$28:$H$52,$AN46))</f>
        <v/>
      </c>
      <c r="AP46" s="32" t="str">
        <f>IF($AN46="","",INDEX('Tablas de Códigos'!$I$28:$I$52,$AN46))</f>
        <v/>
      </c>
      <c r="AQ46" s="32" t="str">
        <f>IF($AN46="","",INDEX('Tablas de Códigos'!$J$28:$J$52,$AN46))</f>
        <v/>
      </c>
      <c r="AR46" s="32" t="str">
        <f>IF($AN46="","",INDEX('Tablas de Códigos'!$K$28:$K$52,$AN46))</f>
        <v/>
      </c>
      <c r="AS46" s="32" t="str">
        <f>IF($AN46="","",INDEX('Tablas de Códigos'!$L$28:$L$52,$AN46))</f>
        <v/>
      </c>
      <c r="AT46" s="32" t="str">
        <f>IF($AN46="","",INDEX('Tablas de Códigos'!$M$28:$M$52,$AN46))</f>
        <v/>
      </c>
      <c r="AU46" s="32" t="str">
        <f t="shared" si="54"/>
        <v/>
      </c>
      <c r="AV46" s="32" t="str">
        <f t="shared" si="55"/>
        <v/>
      </c>
      <c r="AW46" s="33" t="str">
        <f t="shared" si="56"/>
        <v/>
      </c>
      <c r="AX46" s="33" t="str">
        <f>IF($A46="","",SUMIFS($H$5:H46,$O$5:O46,$O46,$F$5:F46,$F46,$AL$5:AL46,$AL46))</f>
        <v/>
      </c>
      <c r="AY46" s="33" t="str">
        <f>IF($A46="","",SUMIFS($H$5:H45,$O$5:O45,$O46,$F$5:F45,$F46,$AL$5:AL45,$AL46))</f>
        <v/>
      </c>
      <c r="AZ46" s="33" t="str">
        <f t="shared" si="57"/>
        <v/>
      </c>
      <c r="BA46" s="33" t="str">
        <f t="shared" si="58"/>
        <v/>
      </c>
      <c r="BB46" s="33" t="str">
        <f>IF($A46="","",IF($AM46,IF($AQ46="PORC",$AZ46*$AR46,IF($AQ46="ESCALA_GRAL",(INDEX('Tablas de Códigos'!$D$58:$D$65,MATCH($AZ46,'Tablas de Códigos'!$B$58:$B$65,1))+INDEX('Tablas de Códigos'!$E$58:$E$65,MATCH($AZ46,'Tablas de Códigos'!$B$58:$B$65,1))*($AZ46-INDEX('Tablas de Códigos'!$F$58:$F$65,MATCH($AZ46,'Tablas de Códigos'!$B$58:$B$65,1)))),IF($AQ46="ESCALA_119",(INDEX('Tablas de Códigos'!$D$69:$D$76,MATCH($AZ46,'Tablas de Códigos'!$B$69:$B$76,1))+INDEX('Tablas de Códigos'!$E$69:$E$76,MATCH($AZ46,'Tablas de Códigos'!$B$69:$B$76,1))*($AZ46-INDEX('Tablas de Códigos'!$F$69:$F$76,MATCH($AZ46,'Tablas de Códigos'!$B$69:$B$76,1)))),0))),$AZ46*$AV46))</f>
        <v/>
      </c>
      <c r="BC46" s="33" t="str">
        <f>IF($A46="","",IF($AM46,IF($AQ46="PORC",$BA46*$AR46,IF($AQ46="ESCALA_GRAL",(INDEX('Tablas de Códigos'!$D$58:$D$65,MATCH($BA46,'Tablas de Códigos'!$B$58:$B$65,1))+INDEX('Tablas de Códigos'!$E$58:$E$65,MATCH($BA46,'Tablas de Códigos'!$B$58:$B$65,1))*($BA46-INDEX('Tablas de Códigos'!$F$58:$F$65,MATCH($BA46,'Tablas de Códigos'!$B$58:$B$65,1)))),IF($AQ46="ESCALA_119",(INDEX('Tablas de Códigos'!$D$69:$D$76,MATCH($BA46,'Tablas de Códigos'!$B$69:$B$76,1))+INDEX('Tablas de Códigos'!$E$69:$E$76,MATCH($BA46,'Tablas de Códigos'!$B$69:$B$76,1))*($BA46-INDEX('Tablas de Códigos'!$F$69:$F$76,MATCH($BA46,'Tablas de Códigos'!$B$69:$B$76,1)))),0))),$BA46*$AV46))</f>
        <v/>
      </c>
      <c r="BD46" s="33" t="str">
        <f t="shared" si="59"/>
        <v/>
      </c>
      <c r="BE46" s="33" t="str">
        <f t="shared" si="60"/>
        <v/>
      </c>
      <c r="BF46" s="33" t="str">
        <f t="shared" si="61"/>
        <v/>
      </c>
    </row>
    <row r="47" spans="1:58" ht="15" customHeight="1">
      <c r="A47" s="13"/>
      <c r="B47" s="27"/>
      <c r="C47" s="13"/>
      <c r="D47" s="28"/>
      <c r="E47" s="13"/>
      <c r="F47" s="13"/>
      <c r="G47" s="13"/>
      <c r="H47" s="28"/>
      <c r="I47" s="27"/>
      <c r="J47" s="13"/>
      <c r="K47" s="29" t="str">
        <f t="shared" si="31"/>
        <v/>
      </c>
      <c r="L47" s="14"/>
      <c r="M47" s="30"/>
      <c r="N47" s="13"/>
      <c r="O47" s="13"/>
      <c r="P47" s="14"/>
      <c r="Q47" s="31"/>
      <c r="R47" s="32" t="str">
        <f t="shared" si="32"/>
        <v>00</v>
      </c>
      <c r="S47" s="32" t="str">
        <f t="shared" si="33"/>
        <v/>
      </c>
      <c r="T47" s="32" t="str">
        <f t="shared" si="34"/>
        <v xml:space="preserve">                </v>
      </c>
      <c r="U47" s="32" t="str">
        <f t="shared" si="35"/>
        <v/>
      </c>
      <c r="V47" s="32" t="str">
        <f t="shared" si="36"/>
        <v>0000</v>
      </c>
      <c r="W47" s="32" t="str">
        <f t="shared" si="37"/>
        <v>000</v>
      </c>
      <c r="X47" s="32" t="str">
        <f t="shared" si="38"/>
        <v/>
      </c>
      <c r="Y47" s="32" t="str">
        <f t="shared" si="39"/>
        <v/>
      </c>
      <c r="Z47" s="32" t="str">
        <f t="shared" si="40"/>
        <v/>
      </c>
      <c r="AA47" s="32" t="str">
        <f t="shared" si="41"/>
        <v>00</v>
      </c>
      <c r="AB47" s="32" t="str">
        <f t="shared" si="42"/>
        <v>0</v>
      </c>
      <c r="AC47" s="32" t="str">
        <f t="shared" si="43"/>
        <v/>
      </c>
      <c r="AD47" s="32" t="str">
        <f t="shared" si="44"/>
        <v xml:space="preserve">  0.00</v>
      </c>
      <c r="AE47" s="32" t="str">
        <f t="shared" si="45"/>
        <v xml:space="preserve">          </v>
      </c>
      <c r="AF47" s="32" t="str">
        <f t="shared" si="46"/>
        <v>00</v>
      </c>
      <c r="AG47" s="32" t="str">
        <f t="shared" si="47"/>
        <v xml:space="preserve">                    </v>
      </c>
      <c r="AH47" s="32" t="str">
        <f t="shared" si="48"/>
        <v>00000000000000</v>
      </c>
      <c r="AI47" s="32" t="str">
        <f t="shared" si="49"/>
        <v>00000000000000</v>
      </c>
      <c r="AJ47" s="23" t="str">
        <f t="shared" si="50"/>
        <v/>
      </c>
      <c r="AK47" s="24" t="str">
        <f t="shared" si="51"/>
        <v/>
      </c>
      <c r="AL47" s="32" t="str">
        <f t="shared" si="52"/>
        <v/>
      </c>
      <c r="AM47" s="32" t="str">
        <f t="shared" si="53"/>
        <v/>
      </c>
      <c r="AN47" s="32" t="str">
        <f>IF($A47="","",IFERROR(MATCH($F47,'Tablas de Códigos'!$G$28:$G$52,0),""))</f>
        <v/>
      </c>
      <c r="AO47" s="33" t="str">
        <f>IF($AN47="","",INDEX('Tablas de Códigos'!$H$28:$H$52,$AN47))</f>
        <v/>
      </c>
      <c r="AP47" s="32" t="str">
        <f>IF($AN47="","",INDEX('Tablas de Códigos'!$I$28:$I$52,$AN47))</f>
        <v/>
      </c>
      <c r="AQ47" s="32" t="str">
        <f>IF($AN47="","",INDEX('Tablas de Códigos'!$J$28:$J$52,$AN47))</f>
        <v/>
      </c>
      <c r="AR47" s="32" t="str">
        <f>IF($AN47="","",INDEX('Tablas de Códigos'!$K$28:$K$52,$AN47))</f>
        <v/>
      </c>
      <c r="AS47" s="32" t="str">
        <f>IF($AN47="","",INDEX('Tablas de Códigos'!$L$28:$L$52,$AN47))</f>
        <v/>
      </c>
      <c r="AT47" s="32" t="str">
        <f>IF($AN47="","",INDEX('Tablas de Códigos'!$M$28:$M$52,$AN47))</f>
        <v/>
      </c>
      <c r="AU47" s="32" t="str">
        <f t="shared" si="54"/>
        <v/>
      </c>
      <c r="AV47" s="32" t="str">
        <f t="shared" si="55"/>
        <v/>
      </c>
      <c r="AW47" s="33" t="str">
        <f t="shared" si="56"/>
        <v/>
      </c>
      <c r="AX47" s="33" t="str">
        <f>IF($A47="","",SUMIFS($H$5:H47,$O$5:O47,$O47,$F$5:F47,$F47,$AL$5:AL47,$AL47))</f>
        <v/>
      </c>
      <c r="AY47" s="33" t="str">
        <f>IF($A47="","",SUMIFS($H$5:H46,$O$5:O46,$O47,$F$5:F46,$F47,$AL$5:AL46,$AL47))</f>
        <v/>
      </c>
      <c r="AZ47" s="33" t="str">
        <f t="shared" si="57"/>
        <v/>
      </c>
      <c r="BA47" s="33" t="str">
        <f t="shared" si="58"/>
        <v/>
      </c>
      <c r="BB47" s="33" t="str">
        <f>IF($A47="","",IF($AM47,IF($AQ47="PORC",$AZ47*$AR47,IF($AQ47="ESCALA_GRAL",(INDEX('Tablas de Códigos'!$D$58:$D$65,MATCH($AZ47,'Tablas de Códigos'!$B$58:$B$65,1))+INDEX('Tablas de Códigos'!$E$58:$E$65,MATCH($AZ47,'Tablas de Códigos'!$B$58:$B$65,1))*($AZ47-INDEX('Tablas de Códigos'!$F$58:$F$65,MATCH($AZ47,'Tablas de Códigos'!$B$58:$B$65,1)))),IF($AQ47="ESCALA_119",(INDEX('Tablas de Códigos'!$D$69:$D$76,MATCH($AZ47,'Tablas de Códigos'!$B$69:$B$76,1))+INDEX('Tablas de Códigos'!$E$69:$E$76,MATCH($AZ47,'Tablas de Códigos'!$B$69:$B$76,1))*($AZ47-INDEX('Tablas de Códigos'!$F$69:$F$76,MATCH($AZ47,'Tablas de Códigos'!$B$69:$B$76,1)))),0))),$AZ47*$AV47))</f>
        <v/>
      </c>
      <c r="BC47" s="33" t="str">
        <f>IF($A47="","",IF($AM47,IF($AQ47="PORC",$BA47*$AR47,IF($AQ47="ESCALA_GRAL",(INDEX('Tablas de Códigos'!$D$58:$D$65,MATCH($BA47,'Tablas de Códigos'!$B$58:$B$65,1))+INDEX('Tablas de Códigos'!$E$58:$E$65,MATCH($BA47,'Tablas de Códigos'!$B$58:$B$65,1))*($BA47-INDEX('Tablas de Códigos'!$F$58:$F$65,MATCH($BA47,'Tablas de Códigos'!$B$58:$B$65,1)))),IF($AQ47="ESCALA_119",(INDEX('Tablas de Códigos'!$D$69:$D$76,MATCH($BA47,'Tablas de Códigos'!$B$69:$B$76,1))+INDEX('Tablas de Códigos'!$E$69:$E$76,MATCH($BA47,'Tablas de Códigos'!$B$69:$B$76,1))*($BA47-INDEX('Tablas de Códigos'!$F$69:$F$76,MATCH($BA47,'Tablas de Códigos'!$B$69:$B$76,1)))),0))),$BA47*$AV47))</f>
        <v/>
      </c>
      <c r="BD47" s="33" t="str">
        <f t="shared" si="59"/>
        <v/>
      </c>
      <c r="BE47" s="33" t="str">
        <f t="shared" si="60"/>
        <v/>
      </c>
      <c r="BF47" s="33" t="str">
        <f t="shared" si="61"/>
        <v/>
      </c>
    </row>
    <row r="48" spans="1:58" ht="15" customHeight="1">
      <c r="A48" s="13"/>
      <c r="B48" s="27"/>
      <c r="C48" s="13"/>
      <c r="D48" s="28"/>
      <c r="E48" s="13"/>
      <c r="F48" s="13"/>
      <c r="G48" s="13"/>
      <c r="H48" s="28"/>
      <c r="I48" s="27"/>
      <c r="J48" s="13"/>
      <c r="K48" s="29" t="str">
        <f t="shared" si="31"/>
        <v/>
      </c>
      <c r="L48" s="14"/>
      <c r="M48" s="30"/>
      <c r="N48" s="13"/>
      <c r="O48" s="13"/>
      <c r="P48" s="14"/>
      <c r="Q48" s="31"/>
      <c r="R48" s="32" t="str">
        <f t="shared" si="32"/>
        <v>00</v>
      </c>
      <c r="S48" s="32" t="str">
        <f t="shared" si="33"/>
        <v/>
      </c>
      <c r="T48" s="32" t="str">
        <f t="shared" si="34"/>
        <v xml:space="preserve">                </v>
      </c>
      <c r="U48" s="32" t="str">
        <f t="shared" si="35"/>
        <v/>
      </c>
      <c r="V48" s="32" t="str">
        <f t="shared" si="36"/>
        <v>0000</v>
      </c>
      <c r="W48" s="32" t="str">
        <f t="shared" si="37"/>
        <v>000</v>
      </c>
      <c r="X48" s="32" t="str">
        <f t="shared" si="38"/>
        <v/>
      </c>
      <c r="Y48" s="32" t="str">
        <f t="shared" si="39"/>
        <v/>
      </c>
      <c r="Z48" s="32" t="str">
        <f t="shared" si="40"/>
        <v/>
      </c>
      <c r="AA48" s="32" t="str">
        <f t="shared" si="41"/>
        <v>00</v>
      </c>
      <c r="AB48" s="32" t="str">
        <f t="shared" si="42"/>
        <v>0</v>
      </c>
      <c r="AC48" s="32" t="str">
        <f t="shared" si="43"/>
        <v/>
      </c>
      <c r="AD48" s="32" t="str">
        <f t="shared" si="44"/>
        <v xml:space="preserve">  0.00</v>
      </c>
      <c r="AE48" s="32" t="str">
        <f t="shared" si="45"/>
        <v xml:space="preserve">          </v>
      </c>
      <c r="AF48" s="32" t="str">
        <f t="shared" si="46"/>
        <v>00</v>
      </c>
      <c r="AG48" s="32" t="str">
        <f t="shared" si="47"/>
        <v xml:space="preserve">                    </v>
      </c>
      <c r="AH48" s="32" t="str">
        <f t="shared" si="48"/>
        <v>00000000000000</v>
      </c>
      <c r="AI48" s="32" t="str">
        <f t="shared" si="49"/>
        <v>00000000000000</v>
      </c>
      <c r="AJ48" s="23" t="str">
        <f t="shared" si="50"/>
        <v/>
      </c>
      <c r="AK48" s="24" t="str">
        <f t="shared" si="51"/>
        <v/>
      </c>
      <c r="AL48" s="32" t="str">
        <f t="shared" si="52"/>
        <v/>
      </c>
      <c r="AM48" s="32" t="str">
        <f t="shared" si="53"/>
        <v/>
      </c>
      <c r="AN48" s="32" t="str">
        <f>IF($A48="","",IFERROR(MATCH($F48,'Tablas de Códigos'!$G$28:$G$52,0),""))</f>
        <v/>
      </c>
      <c r="AO48" s="33" t="str">
        <f>IF($AN48="","",INDEX('Tablas de Códigos'!$H$28:$H$52,$AN48))</f>
        <v/>
      </c>
      <c r="AP48" s="32" t="str">
        <f>IF($AN48="","",INDEX('Tablas de Códigos'!$I$28:$I$52,$AN48))</f>
        <v/>
      </c>
      <c r="AQ48" s="32" t="str">
        <f>IF($AN48="","",INDEX('Tablas de Códigos'!$J$28:$J$52,$AN48))</f>
        <v/>
      </c>
      <c r="AR48" s="32" t="str">
        <f>IF($AN48="","",INDEX('Tablas de Códigos'!$K$28:$K$52,$AN48))</f>
        <v/>
      </c>
      <c r="AS48" s="32" t="str">
        <f>IF($AN48="","",INDEX('Tablas de Códigos'!$L$28:$L$52,$AN48))</f>
        <v/>
      </c>
      <c r="AT48" s="32" t="str">
        <f>IF($AN48="","",INDEX('Tablas de Códigos'!$M$28:$M$52,$AN48))</f>
        <v/>
      </c>
      <c r="AU48" s="32" t="str">
        <f t="shared" si="54"/>
        <v/>
      </c>
      <c r="AV48" s="32" t="str">
        <f t="shared" si="55"/>
        <v/>
      </c>
      <c r="AW48" s="33" t="str">
        <f t="shared" si="56"/>
        <v/>
      </c>
      <c r="AX48" s="33" t="str">
        <f>IF($A48="","",SUMIFS($H$5:H48,$O$5:O48,$O48,$F$5:F48,$F48,$AL$5:AL48,$AL48))</f>
        <v/>
      </c>
      <c r="AY48" s="33" t="str">
        <f>IF($A48="","",SUMIFS($H$5:H47,$O$5:O47,$O48,$F$5:F47,$F48,$AL$5:AL47,$AL48))</f>
        <v/>
      </c>
      <c r="AZ48" s="33" t="str">
        <f t="shared" si="57"/>
        <v/>
      </c>
      <c r="BA48" s="33" t="str">
        <f t="shared" si="58"/>
        <v/>
      </c>
      <c r="BB48" s="33" t="str">
        <f>IF($A48="","",IF($AM48,IF($AQ48="PORC",$AZ48*$AR48,IF($AQ48="ESCALA_GRAL",(INDEX('Tablas de Códigos'!$D$58:$D$65,MATCH($AZ48,'Tablas de Códigos'!$B$58:$B$65,1))+INDEX('Tablas de Códigos'!$E$58:$E$65,MATCH($AZ48,'Tablas de Códigos'!$B$58:$B$65,1))*($AZ48-INDEX('Tablas de Códigos'!$F$58:$F$65,MATCH($AZ48,'Tablas de Códigos'!$B$58:$B$65,1)))),IF($AQ48="ESCALA_119",(INDEX('Tablas de Códigos'!$D$69:$D$76,MATCH($AZ48,'Tablas de Códigos'!$B$69:$B$76,1))+INDEX('Tablas de Códigos'!$E$69:$E$76,MATCH($AZ48,'Tablas de Códigos'!$B$69:$B$76,1))*($AZ48-INDEX('Tablas de Códigos'!$F$69:$F$76,MATCH($AZ48,'Tablas de Códigos'!$B$69:$B$76,1)))),0))),$AZ48*$AV48))</f>
        <v/>
      </c>
      <c r="BC48" s="33" t="str">
        <f>IF($A48="","",IF($AM48,IF($AQ48="PORC",$BA48*$AR48,IF($AQ48="ESCALA_GRAL",(INDEX('Tablas de Códigos'!$D$58:$D$65,MATCH($BA48,'Tablas de Códigos'!$B$58:$B$65,1))+INDEX('Tablas de Códigos'!$E$58:$E$65,MATCH($BA48,'Tablas de Códigos'!$B$58:$B$65,1))*($BA48-INDEX('Tablas de Códigos'!$F$58:$F$65,MATCH($BA48,'Tablas de Códigos'!$B$58:$B$65,1)))),IF($AQ48="ESCALA_119",(INDEX('Tablas de Códigos'!$D$69:$D$76,MATCH($BA48,'Tablas de Códigos'!$B$69:$B$76,1))+INDEX('Tablas de Códigos'!$E$69:$E$76,MATCH($BA48,'Tablas de Códigos'!$B$69:$B$76,1))*($BA48-INDEX('Tablas de Códigos'!$F$69:$F$76,MATCH($BA48,'Tablas de Códigos'!$B$69:$B$76,1)))),0))),$BA48*$AV48))</f>
        <v/>
      </c>
      <c r="BD48" s="33" t="str">
        <f t="shared" si="59"/>
        <v/>
      </c>
      <c r="BE48" s="33" t="str">
        <f t="shared" si="60"/>
        <v/>
      </c>
      <c r="BF48" s="33" t="str">
        <f t="shared" si="61"/>
        <v/>
      </c>
    </row>
    <row r="49" spans="1:58" ht="15" customHeight="1">
      <c r="A49" s="13"/>
      <c r="B49" s="27"/>
      <c r="C49" s="13"/>
      <c r="D49" s="28"/>
      <c r="E49" s="13"/>
      <c r="F49" s="13"/>
      <c r="G49" s="13"/>
      <c r="H49" s="28"/>
      <c r="I49" s="27"/>
      <c r="J49" s="13"/>
      <c r="K49" s="29" t="str">
        <f t="shared" si="31"/>
        <v/>
      </c>
      <c r="L49" s="14"/>
      <c r="M49" s="30"/>
      <c r="N49" s="13"/>
      <c r="O49" s="13"/>
      <c r="P49" s="14"/>
      <c r="Q49" s="31"/>
      <c r="R49" s="32" t="str">
        <f t="shared" si="32"/>
        <v>00</v>
      </c>
      <c r="S49" s="32" t="str">
        <f t="shared" si="33"/>
        <v/>
      </c>
      <c r="T49" s="32" t="str">
        <f t="shared" si="34"/>
        <v xml:space="preserve">                </v>
      </c>
      <c r="U49" s="32" t="str">
        <f t="shared" si="35"/>
        <v/>
      </c>
      <c r="V49" s="32" t="str">
        <f t="shared" si="36"/>
        <v>0000</v>
      </c>
      <c r="W49" s="32" t="str">
        <f t="shared" si="37"/>
        <v>000</v>
      </c>
      <c r="X49" s="32" t="str">
        <f t="shared" si="38"/>
        <v/>
      </c>
      <c r="Y49" s="32" t="str">
        <f t="shared" si="39"/>
        <v/>
      </c>
      <c r="Z49" s="32" t="str">
        <f t="shared" si="40"/>
        <v/>
      </c>
      <c r="AA49" s="32" t="str">
        <f t="shared" si="41"/>
        <v>00</v>
      </c>
      <c r="AB49" s="32" t="str">
        <f t="shared" si="42"/>
        <v>0</v>
      </c>
      <c r="AC49" s="32" t="str">
        <f t="shared" si="43"/>
        <v/>
      </c>
      <c r="AD49" s="32" t="str">
        <f t="shared" si="44"/>
        <v xml:space="preserve">  0.00</v>
      </c>
      <c r="AE49" s="32" t="str">
        <f t="shared" si="45"/>
        <v xml:space="preserve">          </v>
      </c>
      <c r="AF49" s="32" t="str">
        <f t="shared" si="46"/>
        <v>00</v>
      </c>
      <c r="AG49" s="32" t="str">
        <f t="shared" si="47"/>
        <v xml:space="preserve">                    </v>
      </c>
      <c r="AH49" s="32" t="str">
        <f t="shared" si="48"/>
        <v>00000000000000</v>
      </c>
      <c r="AI49" s="32" t="str">
        <f t="shared" si="49"/>
        <v>00000000000000</v>
      </c>
      <c r="AJ49" s="23" t="str">
        <f t="shared" si="50"/>
        <v/>
      </c>
      <c r="AK49" s="24" t="str">
        <f t="shared" si="51"/>
        <v/>
      </c>
      <c r="AL49" s="32" t="str">
        <f t="shared" si="52"/>
        <v/>
      </c>
      <c r="AM49" s="32" t="str">
        <f t="shared" si="53"/>
        <v/>
      </c>
      <c r="AN49" s="32" t="str">
        <f>IF($A49="","",IFERROR(MATCH($F49,'Tablas de Códigos'!$G$28:$G$52,0),""))</f>
        <v/>
      </c>
      <c r="AO49" s="33" t="str">
        <f>IF($AN49="","",INDEX('Tablas de Códigos'!$H$28:$H$52,$AN49))</f>
        <v/>
      </c>
      <c r="AP49" s="32" t="str">
        <f>IF($AN49="","",INDEX('Tablas de Códigos'!$I$28:$I$52,$AN49))</f>
        <v/>
      </c>
      <c r="AQ49" s="32" t="str">
        <f>IF($AN49="","",INDEX('Tablas de Códigos'!$J$28:$J$52,$AN49))</f>
        <v/>
      </c>
      <c r="AR49" s="32" t="str">
        <f>IF($AN49="","",INDEX('Tablas de Códigos'!$K$28:$K$52,$AN49))</f>
        <v/>
      </c>
      <c r="AS49" s="32" t="str">
        <f>IF($AN49="","",INDEX('Tablas de Códigos'!$L$28:$L$52,$AN49))</f>
        <v/>
      </c>
      <c r="AT49" s="32" t="str">
        <f>IF($AN49="","",INDEX('Tablas de Códigos'!$M$28:$M$52,$AN49))</f>
        <v/>
      </c>
      <c r="AU49" s="32" t="str">
        <f t="shared" si="54"/>
        <v/>
      </c>
      <c r="AV49" s="32" t="str">
        <f t="shared" si="55"/>
        <v/>
      </c>
      <c r="AW49" s="33" t="str">
        <f t="shared" si="56"/>
        <v/>
      </c>
      <c r="AX49" s="33" t="str">
        <f>IF($A49="","",SUMIFS($H$5:H49,$O$5:O49,$O49,$F$5:F49,$F49,$AL$5:AL49,$AL49))</f>
        <v/>
      </c>
      <c r="AY49" s="33" t="str">
        <f>IF($A49="","",SUMIFS($H$5:H48,$O$5:O48,$O49,$F$5:F48,$F49,$AL$5:AL48,$AL49))</f>
        <v/>
      </c>
      <c r="AZ49" s="33" t="str">
        <f t="shared" si="57"/>
        <v/>
      </c>
      <c r="BA49" s="33" t="str">
        <f t="shared" si="58"/>
        <v/>
      </c>
      <c r="BB49" s="33" t="str">
        <f>IF($A49="","",IF($AM49,IF($AQ49="PORC",$AZ49*$AR49,IF($AQ49="ESCALA_GRAL",(INDEX('Tablas de Códigos'!$D$58:$D$65,MATCH($AZ49,'Tablas de Códigos'!$B$58:$B$65,1))+INDEX('Tablas de Códigos'!$E$58:$E$65,MATCH($AZ49,'Tablas de Códigos'!$B$58:$B$65,1))*($AZ49-INDEX('Tablas de Códigos'!$F$58:$F$65,MATCH($AZ49,'Tablas de Códigos'!$B$58:$B$65,1)))),IF($AQ49="ESCALA_119",(INDEX('Tablas de Códigos'!$D$69:$D$76,MATCH($AZ49,'Tablas de Códigos'!$B$69:$B$76,1))+INDEX('Tablas de Códigos'!$E$69:$E$76,MATCH($AZ49,'Tablas de Códigos'!$B$69:$B$76,1))*($AZ49-INDEX('Tablas de Códigos'!$F$69:$F$76,MATCH($AZ49,'Tablas de Códigos'!$B$69:$B$76,1)))),0))),$AZ49*$AV49))</f>
        <v/>
      </c>
      <c r="BC49" s="33" t="str">
        <f>IF($A49="","",IF($AM49,IF($AQ49="PORC",$BA49*$AR49,IF($AQ49="ESCALA_GRAL",(INDEX('Tablas de Códigos'!$D$58:$D$65,MATCH($BA49,'Tablas de Códigos'!$B$58:$B$65,1))+INDEX('Tablas de Códigos'!$E$58:$E$65,MATCH($BA49,'Tablas de Códigos'!$B$58:$B$65,1))*($BA49-INDEX('Tablas de Códigos'!$F$58:$F$65,MATCH($BA49,'Tablas de Códigos'!$B$58:$B$65,1)))),IF($AQ49="ESCALA_119",(INDEX('Tablas de Códigos'!$D$69:$D$76,MATCH($BA49,'Tablas de Códigos'!$B$69:$B$76,1))+INDEX('Tablas de Códigos'!$E$69:$E$76,MATCH($BA49,'Tablas de Códigos'!$B$69:$B$76,1))*($BA49-INDEX('Tablas de Códigos'!$F$69:$F$76,MATCH($BA49,'Tablas de Códigos'!$B$69:$B$76,1)))),0))),$BA49*$AV49))</f>
        <v/>
      </c>
      <c r="BD49" s="33" t="str">
        <f t="shared" si="59"/>
        <v/>
      </c>
      <c r="BE49" s="33" t="str">
        <f t="shared" si="60"/>
        <v/>
      </c>
      <c r="BF49" s="33" t="str">
        <f t="shared" si="61"/>
        <v/>
      </c>
    </row>
    <row r="50" spans="1:58" ht="15" customHeight="1">
      <c r="A50" s="13"/>
      <c r="B50" s="27"/>
      <c r="C50" s="13"/>
      <c r="D50" s="28"/>
      <c r="E50" s="13"/>
      <c r="F50" s="13"/>
      <c r="G50" s="13"/>
      <c r="H50" s="28"/>
      <c r="I50" s="27"/>
      <c r="J50" s="13"/>
      <c r="K50" s="29" t="str">
        <f t="shared" si="31"/>
        <v/>
      </c>
      <c r="L50" s="14"/>
      <c r="M50" s="30"/>
      <c r="N50" s="13"/>
      <c r="O50" s="13"/>
      <c r="P50" s="14"/>
      <c r="Q50" s="31"/>
      <c r="R50" s="32" t="str">
        <f t="shared" si="32"/>
        <v>00</v>
      </c>
      <c r="S50" s="32" t="str">
        <f t="shared" si="33"/>
        <v/>
      </c>
      <c r="T50" s="32" t="str">
        <f t="shared" si="34"/>
        <v xml:space="preserve">                </v>
      </c>
      <c r="U50" s="32" t="str">
        <f t="shared" si="35"/>
        <v/>
      </c>
      <c r="V50" s="32" t="str">
        <f t="shared" si="36"/>
        <v>0000</v>
      </c>
      <c r="W50" s="32" t="str">
        <f t="shared" si="37"/>
        <v>000</v>
      </c>
      <c r="X50" s="32" t="str">
        <f t="shared" si="38"/>
        <v/>
      </c>
      <c r="Y50" s="32" t="str">
        <f t="shared" si="39"/>
        <v/>
      </c>
      <c r="Z50" s="32" t="str">
        <f t="shared" si="40"/>
        <v/>
      </c>
      <c r="AA50" s="32" t="str">
        <f t="shared" si="41"/>
        <v>00</v>
      </c>
      <c r="AB50" s="32" t="str">
        <f t="shared" si="42"/>
        <v>0</v>
      </c>
      <c r="AC50" s="32" t="str">
        <f t="shared" si="43"/>
        <v/>
      </c>
      <c r="AD50" s="32" t="str">
        <f t="shared" si="44"/>
        <v xml:space="preserve">  0.00</v>
      </c>
      <c r="AE50" s="32" t="str">
        <f t="shared" si="45"/>
        <v xml:space="preserve">          </v>
      </c>
      <c r="AF50" s="32" t="str">
        <f t="shared" si="46"/>
        <v>00</v>
      </c>
      <c r="AG50" s="32" t="str">
        <f t="shared" si="47"/>
        <v xml:space="preserve">                    </v>
      </c>
      <c r="AH50" s="32" t="str">
        <f t="shared" si="48"/>
        <v>00000000000000</v>
      </c>
      <c r="AI50" s="32" t="str">
        <f t="shared" si="49"/>
        <v>00000000000000</v>
      </c>
      <c r="AJ50" s="23" t="str">
        <f t="shared" si="50"/>
        <v/>
      </c>
      <c r="AK50" s="24" t="str">
        <f t="shared" si="51"/>
        <v/>
      </c>
      <c r="AL50" s="32" t="str">
        <f t="shared" si="52"/>
        <v/>
      </c>
      <c r="AM50" s="32" t="str">
        <f t="shared" si="53"/>
        <v/>
      </c>
      <c r="AN50" s="32" t="str">
        <f>IF($A50="","",IFERROR(MATCH($F50,'Tablas de Códigos'!$G$28:$G$52,0),""))</f>
        <v/>
      </c>
      <c r="AO50" s="33" t="str">
        <f>IF($AN50="","",INDEX('Tablas de Códigos'!$H$28:$H$52,$AN50))</f>
        <v/>
      </c>
      <c r="AP50" s="32" t="str">
        <f>IF($AN50="","",INDEX('Tablas de Códigos'!$I$28:$I$52,$AN50))</f>
        <v/>
      </c>
      <c r="AQ50" s="32" t="str">
        <f>IF($AN50="","",INDEX('Tablas de Códigos'!$J$28:$J$52,$AN50))</f>
        <v/>
      </c>
      <c r="AR50" s="32" t="str">
        <f>IF($AN50="","",INDEX('Tablas de Códigos'!$K$28:$K$52,$AN50))</f>
        <v/>
      </c>
      <c r="AS50" s="32" t="str">
        <f>IF($AN50="","",INDEX('Tablas de Códigos'!$L$28:$L$52,$AN50))</f>
        <v/>
      </c>
      <c r="AT50" s="32" t="str">
        <f>IF($AN50="","",INDEX('Tablas de Códigos'!$M$28:$M$52,$AN50))</f>
        <v/>
      </c>
      <c r="AU50" s="32" t="str">
        <f t="shared" si="54"/>
        <v/>
      </c>
      <c r="AV50" s="32" t="str">
        <f t="shared" si="55"/>
        <v/>
      </c>
      <c r="AW50" s="33" t="str">
        <f t="shared" si="56"/>
        <v/>
      </c>
      <c r="AX50" s="33" t="str">
        <f>IF($A50="","",SUMIFS($H$5:H50,$O$5:O50,$O50,$F$5:F50,$F50,$AL$5:AL50,$AL50))</f>
        <v/>
      </c>
      <c r="AY50" s="33" t="str">
        <f>IF($A50="","",SUMIFS($H$5:H49,$O$5:O49,$O50,$F$5:F49,$F50,$AL$5:AL49,$AL50))</f>
        <v/>
      </c>
      <c r="AZ50" s="33" t="str">
        <f t="shared" si="57"/>
        <v/>
      </c>
      <c r="BA50" s="33" t="str">
        <f t="shared" si="58"/>
        <v/>
      </c>
      <c r="BB50" s="33" t="str">
        <f>IF($A50="","",IF($AM50,IF($AQ50="PORC",$AZ50*$AR50,IF($AQ50="ESCALA_GRAL",(INDEX('Tablas de Códigos'!$D$58:$D$65,MATCH($AZ50,'Tablas de Códigos'!$B$58:$B$65,1))+INDEX('Tablas de Códigos'!$E$58:$E$65,MATCH($AZ50,'Tablas de Códigos'!$B$58:$B$65,1))*($AZ50-INDEX('Tablas de Códigos'!$F$58:$F$65,MATCH($AZ50,'Tablas de Códigos'!$B$58:$B$65,1)))),IF($AQ50="ESCALA_119",(INDEX('Tablas de Códigos'!$D$69:$D$76,MATCH($AZ50,'Tablas de Códigos'!$B$69:$B$76,1))+INDEX('Tablas de Códigos'!$E$69:$E$76,MATCH($AZ50,'Tablas de Códigos'!$B$69:$B$76,1))*($AZ50-INDEX('Tablas de Códigos'!$F$69:$F$76,MATCH($AZ50,'Tablas de Códigos'!$B$69:$B$76,1)))),0))),$AZ50*$AV50))</f>
        <v/>
      </c>
      <c r="BC50" s="33" t="str">
        <f>IF($A50="","",IF($AM50,IF($AQ50="PORC",$BA50*$AR50,IF($AQ50="ESCALA_GRAL",(INDEX('Tablas de Códigos'!$D$58:$D$65,MATCH($BA50,'Tablas de Códigos'!$B$58:$B$65,1))+INDEX('Tablas de Códigos'!$E$58:$E$65,MATCH($BA50,'Tablas de Códigos'!$B$58:$B$65,1))*($BA50-INDEX('Tablas de Códigos'!$F$58:$F$65,MATCH($BA50,'Tablas de Códigos'!$B$58:$B$65,1)))),IF($AQ50="ESCALA_119",(INDEX('Tablas de Códigos'!$D$69:$D$76,MATCH($BA50,'Tablas de Códigos'!$B$69:$B$76,1))+INDEX('Tablas de Códigos'!$E$69:$E$76,MATCH($BA50,'Tablas de Códigos'!$B$69:$B$76,1))*($BA50-INDEX('Tablas de Códigos'!$F$69:$F$76,MATCH($BA50,'Tablas de Códigos'!$B$69:$B$76,1)))),0))),$BA50*$AV50))</f>
        <v/>
      </c>
      <c r="BD50" s="33" t="str">
        <f t="shared" si="59"/>
        <v/>
      </c>
      <c r="BE50" s="33" t="str">
        <f t="shared" si="60"/>
        <v/>
      </c>
      <c r="BF50" s="33" t="str">
        <f t="shared" si="61"/>
        <v/>
      </c>
    </row>
    <row r="51" spans="1:58" ht="15" customHeight="1">
      <c r="A51" s="13"/>
      <c r="B51" s="27"/>
      <c r="C51" s="13"/>
      <c r="D51" s="28"/>
      <c r="E51" s="13"/>
      <c r="F51" s="13"/>
      <c r="G51" s="13"/>
      <c r="H51" s="28"/>
      <c r="I51" s="27"/>
      <c r="J51" s="13"/>
      <c r="K51" s="29" t="str">
        <f t="shared" si="31"/>
        <v/>
      </c>
      <c r="L51" s="14"/>
      <c r="M51" s="30"/>
      <c r="N51" s="13"/>
      <c r="O51" s="13"/>
      <c r="P51" s="14"/>
      <c r="Q51" s="31"/>
      <c r="R51" s="32" t="str">
        <f t="shared" si="32"/>
        <v>00</v>
      </c>
      <c r="S51" s="32" t="str">
        <f t="shared" si="33"/>
        <v/>
      </c>
      <c r="T51" s="32" t="str">
        <f t="shared" si="34"/>
        <v xml:space="preserve">                </v>
      </c>
      <c r="U51" s="32" t="str">
        <f t="shared" si="35"/>
        <v/>
      </c>
      <c r="V51" s="32" t="str">
        <f t="shared" si="36"/>
        <v>0000</v>
      </c>
      <c r="W51" s="32" t="str">
        <f t="shared" si="37"/>
        <v>000</v>
      </c>
      <c r="X51" s="32" t="str">
        <f t="shared" si="38"/>
        <v/>
      </c>
      <c r="Y51" s="32" t="str">
        <f t="shared" si="39"/>
        <v/>
      </c>
      <c r="Z51" s="32" t="str">
        <f t="shared" si="40"/>
        <v/>
      </c>
      <c r="AA51" s="32" t="str">
        <f t="shared" si="41"/>
        <v>00</v>
      </c>
      <c r="AB51" s="32" t="str">
        <f t="shared" si="42"/>
        <v>0</v>
      </c>
      <c r="AC51" s="32" t="str">
        <f t="shared" si="43"/>
        <v/>
      </c>
      <c r="AD51" s="32" t="str">
        <f t="shared" si="44"/>
        <v xml:space="preserve">  0.00</v>
      </c>
      <c r="AE51" s="32" t="str">
        <f t="shared" si="45"/>
        <v xml:space="preserve">          </v>
      </c>
      <c r="AF51" s="32" t="str">
        <f t="shared" si="46"/>
        <v>00</v>
      </c>
      <c r="AG51" s="32" t="str">
        <f t="shared" si="47"/>
        <v xml:space="preserve">                    </v>
      </c>
      <c r="AH51" s="32" t="str">
        <f t="shared" si="48"/>
        <v>00000000000000</v>
      </c>
      <c r="AI51" s="32" t="str">
        <f t="shared" si="49"/>
        <v>00000000000000</v>
      </c>
      <c r="AJ51" s="23" t="str">
        <f t="shared" si="50"/>
        <v/>
      </c>
      <c r="AK51" s="24" t="str">
        <f t="shared" si="51"/>
        <v/>
      </c>
      <c r="AL51" s="32" t="str">
        <f t="shared" si="52"/>
        <v/>
      </c>
      <c r="AM51" s="32" t="str">
        <f t="shared" si="53"/>
        <v/>
      </c>
      <c r="AN51" s="32" t="str">
        <f>IF($A51="","",IFERROR(MATCH($F51,'Tablas de Códigos'!$G$28:$G$52,0),""))</f>
        <v/>
      </c>
      <c r="AO51" s="33" t="str">
        <f>IF($AN51="","",INDEX('Tablas de Códigos'!$H$28:$H$52,$AN51))</f>
        <v/>
      </c>
      <c r="AP51" s="32" t="str">
        <f>IF($AN51="","",INDEX('Tablas de Códigos'!$I$28:$I$52,$AN51))</f>
        <v/>
      </c>
      <c r="AQ51" s="32" t="str">
        <f>IF($AN51="","",INDEX('Tablas de Códigos'!$J$28:$J$52,$AN51))</f>
        <v/>
      </c>
      <c r="AR51" s="32" t="str">
        <f>IF($AN51="","",INDEX('Tablas de Códigos'!$K$28:$K$52,$AN51))</f>
        <v/>
      </c>
      <c r="AS51" s="32" t="str">
        <f>IF($AN51="","",INDEX('Tablas de Códigos'!$L$28:$L$52,$AN51))</f>
        <v/>
      </c>
      <c r="AT51" s="32" t="str">
        <f>IF($AN51="","",INDEX('Tablas de Códigos'!$M$28:$M$52,$AN51))</f>
        <v/>
      </c>
      <c r="AU51" s="32" t="str">
        <f t="shared" si="54"/>
        <v/>
      </c>
      <c r="AV51" s="32" t="str">
        <f t="shared" si="55"/>
        <v/>
      </c>
      <c r="AW51" s="33" t="str">
        <f t="shared" si="56"/>
        <v/>
      </c>
      <c r="AX51" s="33" t="str">
        <f>IF($A51="","",SUMIFS($H$5:H51,$O$5:O51,$O51,$F$5:F51,$F51,$AL$5:AL51,$AL51))</f>
        <v/>
      </c>
      <c r="AY51" s="33" t="str">
        <f>IF($A51="","",SUMIFS($H$5:H50,$O$5:O50,$O51,$F$5:F50,$F51,$AL$5:AL50,$AL51))</f>
        <v/>
      </c>
      <c r="AZ51" s="33" t="str">
        <f t="shared" si="57"/>
        <v/>
      </c>
      <c r="BA51" s="33" t="str">
        <f t="shared" si="58"/>
        <v/>
      </c>
      <c r="BB51" s="33" t="str">
        <f>IF($A51="","",IF($AM51,IF($AQ51="PORC",$AZ51*$AR51,IF($AQ51="ESCALA_GRAL",(INDEX('Tablas de Códigos'!$D$58:$D$65,MATCH($AZ51,'Tablas de Códigos'!$B$58:$B$65,1))+INDEX('Tablas de Códigos'!$E$58:$E$65,MATCH($AZ51,'Tablas de Códigos'!$B$58:$B$65,1))*($AZ51-INDEX('Tablas de Códigos'!$F$58:$F$65,MATCH($AZ51,'Tablas de Códigos'!$B$58:$B$65,1)))),IF($AQ51="ESCALA_119",(INDEX('Tablas de Códigos'!$D$69:$D$76,MATCH($AZ51,'Tablas de Códigos'!$B$69:$B$76,1))+INDEX('Tablas de Códigos'!$E$69:$E$76,MATCH($AZ51,'Tablas de Códigos'!$B$69:$B$76,1))*($AZ51-INDEX('Tablas de Códigos'!$F$69:$F$76,MATCH($AZ51,'Tablas de Códigos'!$B$69:$B$76,1)))),0))),$AZ51*$AV51))</f>
        <v/>
      </c>
      <c r="BC51" s="33" t="str">
        <f>IF($A51="","",IF($AM51,IF($AQ51="PORC",$BA51*$AR51,IF($AQ51="ESCALA_GRAL",(INDEX('Tablas de Códigos'!$D$58:$D$65,MATCH($BA51,'Tablas de Códigos'!$B$58:$B$65,1))+INDEX('Tablas de Códigos'!$E$58:$E$65,MATCH($BA51,'Tablas de Códigos'!$B$58:$B$65,1))*($BA51-INDEX('Tablas de Códigos'!$F$58:$F$65,MATCH($BA51,'Tablas de Códigos'!$B$58:$B$65,1)))),IF($AQ51="ESCALA_119",(INDEX('Tablas de Códigos'!$D$69:$D$76,MATCH($BA51,'Tablas de Códigos'!$B$69:$B$76,1))+INDEX('Tablas de Códigos'!$E$69:$E$76,MATCH($BA51,'Tablas de Códigos'!$B$69:$B$76,1))*($BA51-INDEX('Tablas de Códigos'!$F$69:$F$76,MATCH($BA51,'Tablas de Códigos'!$B$69:$B$76,1)))),0))),$BA51*$AV51))</f>
        <v/>
      </c>
      <c r="BD51" s="33" t="str">
        <f t="shared" si="59"/>
        <v/>
      </c>
      <c r="BE51" s="33" t="str">
        <f t="shared" si="60"/>
        <v/>
      </c>
      <c r="BF51" s="33" t="str">
        <f t="shared" si="61"/>
        <v/>
      </c>
    </row>
    <row r="52" spans="1:58" ht="15" customHeight="1">
      <c r="A52" s="13"/>
      <c r="B52" s="27"/>
      <c r="C52" s="13"/>
      <c r="D52" s="28"/>
      <c r="E52" s="13"/>
      <c r="F52" s="13"/>
      <c r="G52" s="13"/>
      <c r="H52" s="28"/>
      <c r="I52" s="27"/>
      <c r="J52" s="13"/>
      <c r="K52" s="29" t="str">
        <f t="shared" si="31"/>
        <v/>
      </c>
      <c r="L52" s="14"/>
      <c r="M52" s="30"/>
      <c r="N52" s="13"/>
      <c r="O52" s="13"/>
      <c r="P52" s="14"/>
      <c r="Q52" s="31"/>
      <c r="R52" s="32" t="str">
        <f t="shared" si="32"/>
        <v>00</v>
      </c>
      <c r="S52" s="32" t="str">
        <f t="shared" si="33"/>
        <v/>
      </c>
      <c r="T52" s="32" t="str">
        <f t="shared" si="34"/>
        <v xml:space="preserve">                </v>
      </c>
      <c r="U52" s="32" t="str">
        <f t="shared" si="35"/>
        <v/>
      </c>
      <c r="V52" s="32" t="str">
        <f t="shared" si="36"/>
        <v>0000</v>
      </c>
      <c r="W52" s="32" t="str">
        <f t="shared" si="37"/>
        <v>000</v>
      </c>
      <c r="X52" s="32" t="str">
        <f t="shared" si="38"/>
        <v/>
      </c>
      <c r="Y52" s="32" t="str">
        <f t="shared" si="39"/>
        <v/>
      </c>
      <c r="Z52" s="32" t="str">
        <f t="shared" si="40"/>
        <v/>
      </c>
      <c r="AA52" s="32" t="str">
        <f t="shared" si="41"/>
        <v>00</v>
      </c>
      <c r="AB52" s="32" t="str">
        <f t="shared" si="42"/>
        <v>0</v>
      </c>
      <c r="AC52" s="32" t="str">
        <f t="shared" si="43"/>
        <v/>
      </c>
      <c r="AD52" s="32" t="str">
        <f t="shared" si="44"/>
        <v xml:space="preserve">  0.00</v>
      </c>
      <c r="AE52" s="32" t="str">
        <f t="shared" si="45"/>
        <v xml:space="preserve">          </v>
      </c>
      <c r="AF52" s="32" t="str">
        <f t="shared" si="46"/>
        <v>00</v>
      </c>
      <c r="AG52" s="32" t="str">
        <f t="shared" si="47"/>
        <v xml:space="preserve">                    </v>
      </c>
      <c r="AH52" s="32" t="str">
        <f t="shared" si="48"/>
        <v>00000000000000</v>
      </c>
      <c r="AI52" s="32" t="str">
        <f t="shared" si="49"/>
        <v>00000000000000</v>
      </c>
      <c r="AJ52" s="23" t="str">
        <f t="shared" si="50"/>
        <v/>
      </c>
      <c r="AK52" s="24" t="str">
        <f t="shared" si="51"/>
        <v/>
      </c>
      <c r="AL52" s="32" t="str">
        <f t="shared" si="52"/>
        <v/>
      </c>
      <c r="AM52" s="32" t="str">
        <f t="shared" si="53"/>
        <v/>
      </c>
      <c r="AN52" s="32" t="str">
        <f>IF($A52="","",IFERROR(MATCH($F52,'Tablas de Códigos'!$G$28:$G$52,0),""))</f>
        <v/>
      </c>
      <c r="AO52" s="33" t="str">
        <f>IF($AN52="","",INDEX('Tablas de Códigos'!$H$28:$H$52,$AN52))</f>
        <v/>
      </c>
      <c r="AP52" s="32" t="str">
        <f>IF($AN52="","",INDEX('Tablas de Códigos'!$I$28:$I$52,$AN52))</f>
        <v/>
      </c>
      <c r="AQ52" s="32" t="str">
        <f>IF($AN52="","",INDEX('Tablas de Códigos'!$J$28:$J$52,$AN52))</f>
        <v/>
      </c>
      <c r="AR52" s="32" t="str">
        <f>IF($AN52="","",INDEX('Tablas de Códigos'!$K$28:$K$52,$AN52))</f>
        <v/>
      </c>
      <c r="AS52" s="32" t="str">
        <f>IF($AN52="","",INDEX('Tablas de Códigos'!$L$28:$L$52,$AN52))</f>
        <v/>
      </c>
      <c r="AT52" s="32" t="str">
        <f>IF($AN52="","",INDEX('Tablas de Códigos'!$M$28:$M$52,$AN52))</f>
        <v/>
      </c>
      <c r="AU52" s="32" t="str">
        <f t="shared" si="54"/>
        <v/>
      </c>
      <c r="AV52" s="32" t="str">
        <f t="shared" si="55"/>
        <v/>
      </c>
      <c r="AW52" s="33" t="str">
        <f t="shared" si="56"/>
        <v/>
      </c>
      <c r="AX52" s="33" t="str">
        <f>IF($A52="","",SUMIFS($H$5:H52,$O$5:O52,$O52,$F$5:F52,$F52,$AL$5:AL52,$AL52))</f>
        <v/>
      </c>
      <c r="AY52" s="33" t="str">
        <f>IF($A52="","",SUMIFS($H$5:H51,$O$5:O51,$O52,$F$5:F51,$F52,$AL$5:AL51,$AL52))</f>
        <v/>
      </c>
      <c r="AZ52" s="33" t="str">
        <f t="shared" si="57"/>
        <v/>
      </c>
      <c r="BA52" s="33" t="str">
        <f t="shared" si="58"/>
        <v/>
      </c>
      <c r="BB52" s="33" t="str">
        <f>IF($A52="","",IF($AM52,IF($AQ52="PORC",$AZ52*$AR52,IF($AQ52="ESCALA_GRAL",(INDEX('Tablas de Códigos'!$D$58:$D$65,MATCH($AZ52,'Tablas de Códigos'!$B$58:$B$65,1))+INDEX('Tablas de Códigos'!$E$58:$E$65,MATCH($AZ52,'Tablas de Códigos'!$B$58:$B$65,1))*($AZ52-INDEX('Tablas de Códigos'!$F$58:$F$65,MATCH($AZ52,'Tablas de Códigos'!$B$58:$B$65,1)))),IF($AQ52="ESCALA_119",(INDEX('Tablas de Códigos'!$D$69:$D$76,MATCH($AZ52,'Tablas de Códigos'!$B$69:$B$76,1))+INDEX('Tablas de Códigos'!$E$69:$E$76,MATCH($AZ52,'Tablas de Códigos'!$B$69:$B$76,1))*($AZ52-INDEX('Tablas de Códigos'!$F$69:$F$76,MATCH($AZ52,'Tablas de Códigos'!$B$69:$B$76,1)))),0))),$AZ52*$AV52))</f>
        <v/>
      </c>
      <c r="BC52" s="33" t="str">
        <f>IF($A52="","",IF($AM52,IF($AQ52="PORC",$BA52*$AR52,IF($AQ52="ESCALA_GRAL",(INDEX('Tablas de Códigos'!$D$58:$D$65,MATCH($BA52,'Tablas de Códigos'!$B$58:$B$65,1))+INDEX('Tablas de Códigos'!$E$58:$E$65,MATCH($BA52,'Tablas de Códigos'!$B$58:$B$65,1))*($BA52-INDEX('Tablas de Códigos'!$F$58:$F$65,MATCH($BA52,'Tablas de Códigos'!$B$58:$B$65,1)))),IF($AQ52="ESCALA_119",(INDEX('Tablas de Códigos'!$D$69:$D$76,MATCH($BA52,'Tablas de Códigos'!$B$69:$B$76,1))+INDEX('Tablas de Códigos'!$E$69:$E$76,MATCH($BA52,'Tablas de Códigos'!$B$69:$B$76,1))*($BA52-INDEX('Tablas de Códigos'!$F$69:$F$76,MATCH($BA52,'Tablas de Códigos'!$B$69:$B$76,1)))),0))),$BA52*$AV52))</f>
        <v/>
      </c>
      <c r="BD52" s="33" t="str">
        <f t="shared" si="59"/>
        <v/>
      </c>
      <c r="BE52" s="33" t="str">
        <f t="shared" si="60"/>
        <v/>
      </c>
      <c r="BF52" s="33" t="str">
        <f t="shared" si="61"/>
        <v/>
      </c>
    </row>
    <row r="53" spans="1:58" ht="15" customHeight="1">
      <c r="A53" s="13"/>
      <c r="B53" s="27"/>
      <c r="C53" s="13"/>
      <c r="D53" s="28"/>
      <c r="E53" s="13"/>
      <c r="F53" s="13"/>
      <c r="G53" s="13"/>
      <c r="H53" s="28"/>
      <c r="I53" s="27"/>
      <c r="J53" s="13"/>
      <c r="K53" s="29" t="str">
        <f t="shared" si="31"/>
        <v/>
      </c>
      <c r="L53" s="14"/>
      <c r="M53" s="30"/>
      <c r="N53" s="13"/>
      <c r="O53" s="13"/>
      <c r="P53" s="14"/>
      <c r="Q53" s="31"/>
      <c r="R53" s="32" t="str">
        <f t="shared" si="32"/>
        <v>00</v>
      </c>
      <c r="S53" s="32" t="str">
        <f t="shared" si="33"/>
        <v/>
      </c>
      <c r="T53" s="32" t="str">
        <f t="shared" si="34"/>
        <v xml:space="preserve">                </v>
      </c>
      <c r="U53" s="32" t="str">
        <f t="shared" si="35"/>
        <v/>
      </c>
      <c r="V53" s="32" t="str">
        <f t="shared" si="36"/>
        <v>0000</v>
      </c>
      <c r="W53" s="32" t="str">
        <f t="shared" si="37"/>
        <v>000</v>
      </c>
      <c r="X53" s="32" t="str">
        <f t="shared" si="38"/>
        <v/>
      </c>
      <c r="Y53" s="32" t="str">
        <f t="shared" si="39"/>
        <v/>
      </c>
      <c r="Z53" s="32" t="str">
        <f t="shared" si="40"/>
        <v/>
      </c>
      <c r="AA53" s="32" t="str">
        <f t="shared" si="41"/>
        <v>00</v>
      </c>
      <c r="AB53" s="32" t="str">
        <f t="shared" si="42"/>
        <v>0</v>
      </c>
      <c r="AC53" s="32" t="str">
        <f t="shared" si="43"/>
        <v/>
      </c>
      <c r="AD53" s="32" t="str">
        <f t="shared" si="44"/>
        <v xml:space="preserve">  0.00</v>
      </c>
      <c r="AE53" s="32" t="str">
        <f t="shared" si="45"/>
        <v xml:space="preserve">          </v>
      </c>
      <c r="AF53" s="32" t="str">
        <f t="shared" si="46"/>
        <v>00</v>
      </c>
      <c r="AG53" s="32" t="str">
        <f t="shared" si="47"/>
        <v xml:space="preserve">                    </v>
      </c>
      <c r="AH53" s="32" t="str">
        <f t="shared" si="48"/>
        <v>00000000000000</v>
      </c>
      <c r="AI53" s="32" t="str">
        <f t="shared" si="49"/>
        <v>00000000000000</v>
      </c>
      <c r="AJ53" s="23" t="str">
        <f t="shared" si="50"/>
        <v/>
      </c>
      <c r="AK53" s="24" t="str">
        <f t="shared" si="51"/>
        <v/>
      </c>
      <c r="AL53" s="32" t="str">
        <f t="shared" si="52"/>
        <v/>
      </c>
      <c r="AM53" s="32" t="str">
        <f t="shared" si="53"/>
        <v/>
      </c>
      <c r="AN53" s="32" t="str">
        <f>IF($A53="","",IFERROR(MATCH($F53,'Tablas de Códigos'!$G$28:$G$52,0),""))</f>
        <v/>
      </c>
      <c r="AO53" s="33" t="str">
        <f>IF($AN53="","",INDEX('Tablas de Códigos'!$H$28:$H$52,$AN53))</f>
        <v/>
      </c>
      <c r="AP53" s="32" t="str">
        <f>IF($AN53="","",INDEX('Tablas de Códigos'!$I$28:$I$52,$AN53))</f>
        <v/>
      </c>
      <c r="AQ53" s="32" t="str">
        <f>IF($AN53="","",INDEX('Tablas de Códigos'!$J$28:$J$52,$AN53))</f>
        <v/>
      </c>
      <c r="AR53" s="32" t="str">
        <f>IF($AN53="","",INDEX('Tablas de Códigos'!$K$28:$K$52,$AN53))</f>
        <v/>
      </c>
      <c r="AS53" s="32" t="str">
        <f>IF($AN53="","",INDEX('Tablas de Códigos'!$L$28:$L$52,$AN53))</f>
        <v/>
      </c>
      <c r="AT53" s="32" t="str">
        <f>IF($AN53="","",INDEX('Tablas de Códigos'!$M$28:$M$52,$AN53))</f>
        <v/>
      </c>
      <c r="AU53" s="32" t="str">
        <f t="shared" si="54"/>
        <v/>
      </c>
      <c r="AV53" s="32" t="str">
        <f t="shared" si="55"/>
        <v/>
      </c>
      <c r="AW53" s="33" t="str">
        <f t="shared" si="56"/>
        <v/>
      </c>
      <c r="AX53" s="33" t="str">
        <f>IF($A53="","",SUMIFS($H$5:H53,$O$5:O53,$O53,$F$5:F53,$F53,$AL$5:AL53,$AL53))</f>
        <v/>
      </c>
      <c r="AY53" s="33" t="str">
        <f>IF($A53="","",SUMIFS($H$5:H52,$O$5:O52,$O53,$F$5:F52,$F53,$AL$5:AL52,$AL53))</f>
        <v/>
      </c>
      <c r="AZ53" s="33" t="str">
        <f t="shared" si="57"/>
        <v/>
      </c>
      <c r="BA53" s="33" t="str">
        <f t="shared" si="58"/>
        <v/>
      </c>
      <c r="BB53" s="33" t="str">
        <f>IF($A53="","",IF($AM53,IF($AQ53="PORC",$AZ53*$AR53,IF($AQ53="ESCALA_GRAL",(INDEX('Tablas de Códigos'!$D$58:$D$65,MATCH($AZ53,'Tablas de Códigos'!$B$58:$B$65,1))+INDEX('Tablas de Códigos'!$E$58:$E$65,MATCH($AZ53,'Tablas de Códigos'!$B$58:$B$65,1))*($AZ53-INDEX('Tablas de Códigos'!$F$58:$F$65,MATCH($AZ53,'Tablas de Códigos'!$B$58:$B$65,1)))),IF($AQ53="ESCALA_119",(INDEX('Tablas de Códigos'!$D$69:$D$76,MATCH($AZ53,'Tablas de Códigos'!$B$69:$B$76,1))+INDEX('Tablas de Códigos'!$E$69:$E$76,MATCH($AZ53,'Tablas de Códigos'!$B$69:$B$76,1))*($AZ53-INDEX('Tablas de Códigos'!$F$69:$F$76,MATCH($AZ53,'Tablas de Códigos'!$B$69:$B$76,1)))),0))),$AZ53*$AV53))</f>
        <v/>
      </c>
      <c r="BC53" s="33" t="str">
        <f>IF($A53="","",IF($AM53,IF($AQ53="PORC",$BA53*$AR53,IF($AQ53="ESCALA_GRAL",(INDEX('Tablas de Códigos'!$D$58:$D$65,MATCH($BA53,'Tablas de Códigos'!$B$58:$B$65,1))+INDEX('Tablas de Códigos'!$E$58:$E$65,MATCH($BA53,'Tablas de Códigos'!$B$58:$B$65,1))*($BA53-INDEX('Tablas de Códigos'!$F$58:$F$65,MATCH($BA53,'Tablas de Códigos'!$B$58:$B$65,1)))),IF($AQ53="ESCALA_119",(INDEX('Tablas de Códigos'!$D$69:$D$76,MATCH($BA53,'Tablas de Códigos'!$B$69:$B$76,1))+INDEX('Tablas de Códigos'!$E$69:$E$76,MATCH($BA53,'Tablas de Códigos'!$B$69:$B$76,1))*($BA53-INDEX('Tablas de Códigos'!$F$69:$F$76,MATCH($BA53,'Tablas de Códigos'!$B$69:$B$76,1)))),0))),$BA53*$AV53))</f>
        <v/>
      </c>
      <c r="BD53" s="33" t="str">
        <f t="shared" si="59"/>
        <v/>
      </c>
      <c r="BE53" s="33" t="str">
        <f t="shared" si="60"/>
        <v/>
      </c>
      <c r="BF53" s="33" t="str">
        <f t="shared" si="61"/>
        <v/>
      </c>
    </row>
    <row r="54" spans="1:58" ht="15" customHeight="1">
      <c r="A54" s="13"/>
      <c r="B54" s="27"/>
      <c r="C54" s="13"/>
      <c r="D54" s="28"/>
      <c r="E54" s="13"/>
      <c r="F54" s="13"/>
      <c r="G54" s="13"/>
      <c r="H54" s="28"/>
      <c r="I54" s="27"/>
      <c r="J54" s="13"/>
      <c r="K54" s="29" t="str">
        <f t="shared" si="31"/>
        <v/>
      </c>
      <c r="L54" s="14"/>
      <c r="M54" s="30"/>
      <c r="N54" s="13"/>
      <c r="O54" s="13"/>
      <c r="P54" s="14"/>
      <c r="Q54" s="31"/>
      <c r="R54" s="32" t="str">
        <f t="shared" si="32"/>
        <v>00</v>
      </c>
      <c r="S54" s="32" t="str">
        <f t="shared" si="33"/>
        <v/>
      </c>
      <c r="T54" s="32" t="str">
        <f t="shared" si="34"/>
        <v xml:space="preserve">                </v>
      </c>
      <c r="U54" s="32" t="str">
        <f t="shared" si="35"/>
        <v/>
      </c>
      <c r="V54" s="32" t="str">
        <f t="shared" si="36"/>
        <v>0000</v>
      </c>
      <c r="W54" s="32" t="str">
        <f t="shared" si="37"/>
        <v>000</v>
      </c>
      <c r="X54" s="32" t="str">
        <f t="shared" si="38"/>
        <v/>
      </c>
      <c r="Y54" s="32" t="str">
        <f t="shared" si="39"/>
        <v/>
      </c>
      <c r="Z54" s="32" t="str">
        <f t="shared" si="40"/>
        <v/>
      </c>
      <c r="AA54" s="32" t="str">
        <f t="shared" si="41"/>
        <v>00</v>
      </c>
      <c r="AB54" s="32" t="str">
        <f t="shared" si="42"/>
        <v>0</v>
      </c>
      <c r="AC54" s="32" t="str">
        <f t="shared" si="43"/>
        <v/>
      </c>
      <c r="AD54" s="32" t="str">
        <f t="shared" si="44"/>
        <v xml:space="preserve">  0.00</v>
      </c>
      <c r="AE54" s="32" t="str">
        <f t="shared" si="45"/>
        <v xml:space="preserve">          </v>
      </c>
      <c r="AF54" s="32" t="str">
        <f t="shared" si="46"/>
        <v>00</v>
      </c>
      <c r="AG54" s="32" t="str">
        <f t="shared" si="47"/>
        <v xml:space="preserve">                    </v>
      </c>
      <c r="AH54" s="32" t="str">
        <f t="shared" si="48"/>
        <v>00000000000000</v>
      </c>
      <c r="AI54" s="32" t="str">
        <f t="shared" si="49"/>
        <v>00000000000000</v>
      </c>
      <c r="AJ54" s="23" t="str">
        <f t="shared" si="50"/>
        <v/>
      </c>
      <c r="AK54" s="24" t="str">
        <f t="shared" si="51"/>
        <v/>
      </c>
      <c r="AL54" s="32" t="str">
        <f t="shared" si="52"/>
        <v/>
      </c>
      <c r="AM54" s="32" t="str">
        <f t="shared" si="53"/>
        <v/>
      </c>
      <c r="AN54" s="32" t="str">
        <f>IF($A54="","",IFERROR(MATCH($F54,'Tablas de Códigos'!$G$28:$G$52,0),""))</f>
        <v/>
      </c>
      <c r="AO54" s="33" t="str">
        <f>IF($AN54="","",INDEX('Tablas de Códigos'!$H$28:$H$52,$AN54))</f>
        <v/>
      </c>
      <c r="AP54" s="32" t="str">
        <f>IF($AN54="","",INDEX('Tablas de Códigos'!$I$28:$I$52,$AN54))</f>
        <v/>
      </c>
      <c r="AQ54" s="32" t="str">
        <f>IF($AN54="","",INDEX('Tablas de Códigos'!$J$28:$J$52,$AN54))</f>
        <v/>
      </c>
      <c r="AR54" s="32" t="str">
        <f>IF($AN54="","",INDEX('Tablas de Códigos'!$K$28:$K$52,$AN54))</f>
        <v/>
      </c>
      <c r="AS54" s="32" t="str">
        <f>IF($AN54="","",INDEX('Tablas de Códigos'!$L$28:$L$52,$AN54))</f>
        <v/>
      </c>
      <c r="AT54" s="32" t="str">
        <f>IF($AN54="","",INDEX('Tablas de Códigos'!$M$28:$M$52,$AN54))</f>
        <v/>
      </c>
      <c r="AU54" s="32" t="str">
        <f t="shared" si="54"/>
        <v/>
      </c>
      <c r="AV54" s="32" t="str">
        <f t="shared" si="55"/>
        <v/>
      </c>
      <c r="AW54" s="33" t="str">
        <f t="shared" si="56"/>
        <v/>
      </c>
      <c r="AX54" s="33" t="str">
        <f>IF($A54="","",SUMIFS($H$5:H54,$O$5:O54,$O54,$F$5:F54,$F54,$AL$5:AL54,$AL54))</f>
        <v/>
      </c>
      <c r="AY54" s="33" t="str">
        <f>IF($A54="","",SUMIFS($H$5:H53,$O$5:O53,$O54,$F$5:F53,$F54,$AL$5:AL53,$AL54))</f>
        <v/>
      </c>
      <c r="AZ54" s="33" t="str">
        <f t="shared" si="57"/>
        <v/>
      </c>
      <c r="BA54" s="33" t="str">
        <f t="shared" si="58"/>
        <v/>
      </c>
      <c r="BB54" s="33" t="str">
        <f>IF($A54="","",IF($AM54,IF($AQ54="PORC",$AZ54*$AR54,IF($AQ54="ESCALA_GRAL",(INDEX('Tablas de Códigos'!$D$58:$D$65,MATCH($AZ54,'Tablas de Códigos'!$B$58:$B$65,1))+INDEX('Tablas de Códigos'!$E$58:$E$65,MATCH($AZ54,'Tablas de Códigos'!$B$58:$B$65,1))*($AZ54-INDEX('Tablas de Códigos'!$F$58:$F$65,MATCH($AZ54,'Tablas de Códigos'!$B$58:$B$65,1)))),IF($AQ54="ESCALA_119",(INDEX('Tablas de Códigos'!$D$69:$D$76,MATCH($AZ54,'Tablas de Códigos'!$B$69:$B$76,1))+INDEX('Tablas de Códigos'!$E$69:$E$76,MATCH($AZ54,'Tablas de Códigos'!$B$69:$B$76,1))*($AZ54-INDEX('Tablas de Códigos'!$F$69:$F$76,MATCH($AZ54,'Tablas de Códigos'!$B$69:$B$76,1)))),0))),$AZ54*$AV54))</f>
        <v/>
      </c>
      <c r="BC54" s="33" t="str">
        <f>IF($A54="","",IF($AM54,IF($AQ54="PORC",$BA54*$AR54,IF($AQ54="ESCALA_GRAL",(INDEX('Tablas de Códigos'!$D$58:$D$65,MATCH($BA54,'Tablas de Códigos'!$B$58:$B$65,1))+INDEX('Tablas de Códigos'!$E$58:$E$65,MATCH($BA54,'Tablas de Códigos'!$B$58:$B$65,1))*($BA54-INDEX('Tablas de Códigos'!$F$58:$F$65,MATCH($BA54,'Tablas de Códigos'!$B$58:$B$65,1)))),IF($AQ54="ESCALA_119",(INDEX('Tablas de Códigos'!$D$69:$D$76,MATCH($BA54,'Tablas de Códigos'!$B$69:$B$76,1))+INDEX('Tablas de Códigos'!$E$69:$E$76,MATCH($BA54,'Tablas de Códigos'!$B$69:$B$76,1))*($BA54-INDEX('Tablas de Códigos'!$F$69:$F$76,MATCH($BA54,'Tablas de Códigos'!$B$69:$B$76,1)))),0))),$BA54*$AV54))</f>
        <v/>
      </c>
      <c r="BD54" s="33" t="str">
        <f t="shared" si="59"/>
        <v/>
      </c>
      <c r="BE54" s="33" t="str">
        <f t="shared" si="60"/>
        <v/>
      </c>
      <c r="BF54" s="33" t="str">
        <f t="shared" si="61"/>
        <v/>
      </c>
    </row>
    <row r="55" spans="1:58" ht="15" customHeight="1">
      <c r="A55" s="13"/>
      <c r="B55" s="27"/>
      <c r="C55" s="13"/>
      <c r="D55" s="28"/>
      <c r="E55" s="13"/>
      <c r="F55" s="13"/>
      <c r="G55" s="13"/>
      <c r="H55" s="28"/>
      <c r="I55" s="27"/>
      <c r="J55" s="13"/>
      <c r="K55" s="29" t="str">
        <f t="shared" si="31"/>
        <v/>
      </c>
      <c r="L55" s="14"/>
      <c r="M55" s="30"/>
      <c r="N55" s="13"/>
      <c r="O55" s="13"/>
      <c r="P55" s="14"/>
      <c r="Q55" s="31"/>
      <c r="R55" s="32" t="str">
        <f t="shared" si="32"/>
        <v>00</v>
      </c>
      <c r="S55" s="32" t="str">
        <f t="shared" si="33"/>
        <v/>
      </c>
      <c r="T55" s="32" t="str">
        <f t="shared" si="34"/>
        <v xml:space="preserve">                </v>
      </c>
      <c r="U55" s="32" t="str">
        <f t="shared" si="35"/>
        <v/>
      </c>
      <c r="V55" s="32" t="str">
        <f t="shared" si="36"/>
        <v>0000</v>
      </c>
      <c r="W55" s="32" t="str">
        <f t="shared" si="37"/>
        <v>000</v>
      </c>
      <c r="X55" s="32" t="str">
        <f t="shared" si="38"/>
        <v/>
      </c>
      <c r="Y55" s="32" t="str">
        <f t="shared" si="39"/>
        <v/>
      </c>
      <c r="Z55" s="32" t="str">
        <f t="shared" si="40"/>
        <v/>
      </c>
      <c r="AA55" s="32" t="str">
        <f t="shared" si="41"/>
        <v>00</v>
      </c>
      <c r="AB55" s="32" t="str">
        <f t="shared" si="42"/>
        <v>0</v>
      </c>
      <c r="AC55" s="32" t="str">
        <f t="shared" si="43"/>
        <v/>
      </c>
      <c r="AD55" s="32" t="str">
        <f t="shared" si="44"/>
        <v xml:space="preserve">  0.00</v>
      </c>
      <c r="AE55" s="32" t="str">
        <f t="shared" si="45"/>
        <v xml:space="preserve">          </v>
      </c>
      <c r="AF55" s="32" t="str">
        <f t="shared" si="46"/>
        <v>00</v>
      </c>
      <c r="AG55" s="32" t="str">
        <f t="shared" si="47"/>
        <v xml:space="preserve">                    </v>
      </c>
      <c r="AH55" s="32" t="str">
        <f t="shared" si="48"/>
        <v>00000000000000</v>
      </c>
      <c r="AI55" s="32" t="str">
        <f t="shared" si="49"/>
        <v>00000000000000</v>
      </c>
      <c r="AJ55" s="23" t="str">
        <f t="shared" si="50"/>
        <v/>
      </c>
      <c r="AK55" s="24" t="str">
        <f t="shared" si="51"/>
        <v/>
      </c>
      <c r="AL55" s="32" t="str">
        <f t="shared" si="52"/>
        <v/>
      </c>
      <c r="AM55" s="32" t="str">
        <f t="shared" si="53"/>
        <v/>
      </c>
      <c r="AN55" s="32" t="str">
        <f>IF($A55="","",IFERROR(MATCH($F55,'Tablas de Códigos'!$G$28:$G$52,0),""))</f>
        <v/>
      </c>
      <c r="AO55" s="33" t="str">
        <f>IF($AN55="","",INDEX('Tablas de Códigos'!$H$28:$H$52,$AN55))</f>
        <v/>
      </c>
      <c r="AP55" s="32" t="str">
        <f>IF($AN55="","",INDEX('Tablas de Códigos'!$I$28:$I$52,$AN55))</f>
        <v/>
      </c>
      <c r="AQ55" s="32" t="str">
        <f>IF($AN55="","",INDEX('Tablas de Códigos'!$J$28:$J$52,$AN55))</f>
        <v/>
      </c>
      <c r="AR55" s="32" t="str">
        <f>IF($AN55="","",INDEX('Tablas de Códigos'!$K$28:$K$52,$AN55))</f>
        <v/>
      </c>
      <c r="AS55" s="32" t="str">
        <f>IF($AN55="","",INDEX('Tablas de Códigos'!$L$28:$L$52,$AN55))</f>
        <v/>
      </c>
      <c r="AT55" s="32" t="str">
        <f>IF($AN55="","",INDEX('Tablas de Códigos'!$M$28:$M$52,$AN55))</f>
        <v/>
      </c>
      <c r="AU55" s="32" t="str">
        <f t="shared" si="54"/>
        <v/>
      </c>
      <c r="AV55" s="32" t="str">
        <f t="shared" si="55"/>
        <v/>
      </c>
      <c r="AW55" s="33" t="str">
        <f t="shared" si="56"/>
        <v/>
      </c>
      <c r="AX55" s="33" t="str">
        <f>IF($A55="","",SUMIFS($H$5:H55,$O$5:O55,$O55,$F$5:F55,$F55,$AL$5:AL55,$AL55))</f>
        <v/>
      </c>
      <c r="AY55" s="33" t="str">
        <f>IF($A55="","",SUMIFS($H$5:H54,$O$5:O54,$O55,$F$5:F54,$F55,$AL$5:AL54,$AL55))</f>
        <v/>
      </c>
      <c r="AZ55" s="33" t="str">
        <f t="shared" si="57"/>
        <v/>
      </c>
      <c r="BA55" s="33" t="str">
        <f t="shared" si="58"/>
        <v/>
      </c>
      <c r="BB55" s="33" t="str">
        <f>IF($A55="","",IF($AM55,IF($AQ55="PORC",$AZ55*$AR55,IF($AQ55="ESCALA_GRAL",(INDEX('Tablas de Códigos'!$D$58:$D$65,MATCH($AZ55,'Tablas de Códigos'!$B$58:$B$65,1))+INDEX('Tablas de Códigos'!$E$58:$E$65,MATCH($AZ55,'Tablas de Códigos'!$B$58:$B$65,1))*($AZ55-INDEX('Tablas de Códigos'!$F$58:$F$65,MATCH($AZ55,'Tablas de Códigos'!$B$58:$B$65,1)))),IF($AQ55="ESCALA_119",(INDEX('Tablas de Códigos'!$D$69:$D$76,MATCH($AZ55,'Tablas de Códigos'!$B$69:$B$76,1))+INDEX('Tablas de Códigos'!$E$69:$E$76,MATCH($AZ55,'Tablas de Códigos'!$B$69:$B$76,1))*($AZ55-INDEX('Tablas de Códigos'!$F$69:$F$76,MATCH($AZ55,'Tablas de Códigos'!$B$69:$B$76,1)))),0))),$AZ55*$AV55))</f>
        <v/>
      </c>
      <c r="BC55" s="33" t="str">
        <f>IF($A55="","",IF($AM55,IF($AQ55="PORC",$BA55*$AR55,IF($AQ55="ESCALA_GRAL",(INDEX('Tablas de Códigos'!$D$58:$D$65,MATCH($BA55,'Tablas de Códigos'!$B$58:$B$65,1))+INDEX('Tablas de Códigos'!$E$58:$E$65,MATCH($BA55,'Tablas de Códigos'!$B$58:$B$65,1))*($BA55-INDEX('Tablas de Códigos'!$F$58:$F$65,MATCH($BA55,'Tablas de Códigos'!$B$58:$B$65,1)))),IF($AQ55="ESCALA_119",(INDEX('Tablas de Códigos'!$D$69:$D$76,MATCH($BA55,'Tablas de Códigos'!$B$69:$B$76,1))+INDEX('Tablas de Códigos'!$E$69:$E$76,MATCH($BA55,'Tablas de Códigos'!$B$69:$B$76,1))*($BA55-INDEX('Tablas de Códigos'!$F$69:$F$76,MATCH($BA55,'Tablas de Códigos'!$B$69:$B$76,1)))),0))),$BA55*$AV55))</f>
        <v/>
      </c>
      <c r="BD55" s="33" t="str">
        <f t="shared" si="59"/>
        <v/>
      </c>
      <c r="BE55" s="33" t="str">
        <f t="shared" si="60"/>
        <v/>
      </c>
      <c r="BF55" s="33" t="str">
        <f t="shared" si="61"/>
        <v/>
      </c>
    </row>
    <row r="56" spans="1:58" ht="15" customHeight="1">
      <c r="A56" s="13"/>
      <c r="B56" s="27"/>
      <c r="C56" s="13"/>
      <c r="D56" s="28"/>
      <c r="E56" s="13"/>
      <c r="F56" s="13"/>
      <c r="G56" s="13"/>
      <c r="H56" s="28"/>
      <c r="I56" s="27"/>
      <c r="J56" s="13"/>
      <c r="K56" s="29" t="str">
        <f t="shared" si="31"/>
        <v/>
      </c>
      <c r="L56" s="14"/>
      <c r="M56" s="30"/>
      <c r="N56" s="13"/>
      <c r="O56" s="13"/>
      <c r="P56" s="14"/>
      <c r="Q56" s="31"/>
      <c r="R56" s="32" t="str">
        <f t="shared" si="32"/>
        <v>00</v>
      </c>
      <c r="S56" s="32" t="str">
        <f t="shared" si="33"/>
        <v/>
      </c>
      <c r="T56" s="32" t="str">
        <f t="shared" si="34"/>
        <v xml:space="preserve">                </v>
      </c>
      <c r="U56" s="32" t="str">
        <f t="shared" si="35"/>
        <v/>
      </c>
      <c r="V56" s="32" t="str">
        <f t="shared" si="36"/>
        <v>0000</v>
      </c>
      <c r="W56" s="32" t="str">
        <f t="shared" si="37"/>
        <v>000</v>
      </c>
      <c r="X56" s="32" t="str">
        <f t="shared" si="38"/>
        <v/>
      </c>
      <c r="Y56" s="32" t="str">
        <f t="shared" si="39"/>
        <v/>
      </c>
      <c r="Z56" s="32" t="str">
        <f t="shared" si="40"/>
        <v/>
      </c>
      <c r="AA56" s="32" t="str">
        <f t="shared" si="41"/>
        <v>00</v>
      </c>
      <c r="AB56" s="32" t="str">
        <f t="shared" si="42"/>
        <v>0</v>
      </c>
      <c r="AC56" s="32" t="str">
        <f t="shared" si="43"/>
        <v/>
      </c>
      <c r="AD56" s="32" t="str">
        <f t="shared" si="44"/>
        <v xml:space="preserve">  0.00</v>
      </c>
      <c r="AE56" s="32" t="str">
        <f t="shared" si="45"/>
        <v xml:space="preserve">          </v>
      </c>
      <c r="AF56" s="32" t="str">
        <f t="shared" si="46"/>
        <v>00</v>
      </c>
      <c r="AG56" s="32" t="str">
        <f t="shared" si="47"/>
        <v xml:space="preserve">                    </v>
      </c>
      <c r="AH56" s="32" t="str">
        <f t="shared" si="48"/>
        <v>00000000000000</v>
      </c>
      <c r="AI56" s="32" t="str">
        <f t="shared" si="49"/>
        <v>00000000000000</v>
      </c>
      <c r="AJ56" s="23" t="str">
        <f t="shared" si="50"/>
        <v/>
      </c>
      <c r="AK56" s="24" t="str">
        <f t="shared" si="51"/>
        <v/>
      </c>
      <c r="AL56" s="32" t="str">
        <f t="shared" si="52"/>
        <v/>
      </c>
      <c r="AM56" s="32" t="str">
        <f t="shared" si="53"/>
        <v/>
      </c>
      <c r="AN56" s="32" t="str">
        <f>IF($A56="","",IFERROR(MATCH($F56,'Tablas de Códigos'!$G$28:$G$52,0),""))</f>
        <v/>
      </c>
      <c r="AO56" s="33" t="str">
        <f>IF($AN56="","",INDEX('Tablas de Códigos'!$H$28:$H$52,$AN56))</f>
        <v/>
      </c>
      <c r="AP56" s="32" t="str">
        <f>IF($AN56="","",INDEX('Tablas de Códigos'!$I$28:$I$52,$AN56))</f>
        <v/>
      </c>
      <c r="AQ56" s="32" t="str">
        <f>IF($AN56="","",INDEX('Tablas de Códigos'!$J$28:$J$52,$AN56))</f>
        <v/>
      </c>
      <c r="AR56" s="32" t="str">
        <f>IF($AN56="","",INDEX('Tablas de Códigos'!$K$28:$K$52,$AN56))</f>
        <v/>
      </c>
      <c r="AS56" s="32" t="str">
        <f>IF($AN56="","",INDEX('Tablas de Códigos'!$L$28:$L$52,$AN56))</f>
        <v/>
      </c>
      <c r="AT56" s="32" t="str">
        <f>IF($AN56="","",INDEX('Tablas de Códigos'!$M$28:$M$52,$AN56))</f>
        <v/>
      </c>
      <c r="AU56" s="32" t="str">
        <f t="shared" si="54"/>
        <v/>
      </c>
      <c r="AV56" s="32" t="str">
        <f t="shared" si="55"/>
        <v/>
      </c>
      <c r="AW56" s="33" t="str">
        <f t="shared" si="56"/>
        <v/>
      </c>
      <c r="AX56" s="33" t="str">
        <f>IF($A56="","",SUMIFS($H$5:H56,$O$5:O56,$O56,$F$5:F56,$F56,$AL$5:AL56,$AL56))</f>
        <v/>
      </c>
      <c r="AY56" s="33" t="str">
        <f>IF($A56="","",SUMIFS($H$5:H55,$O$5:O55,$O56,$F$5:F55,$F56,$AL$5:AL55,$AL56))</f>
        <v/>
      </c>
      <c r="AZ56" s="33" t="str">
        <f t="shared" si="57"/>
        <v/>
      </c>
      <c r="BA56" s="33" t="str">
        <f t="shared" si="58"/>
        <v/>
      </c>
      <c r="BB56" s="33" t="str">
        <f>IF($A56="","",IF($AM56,IF($AQ56="PORC",$AZ56*$AR56,IF($AQ56="ESCALA_GRAL",(INDEX('Tablas de Códigos'!$D$58:$D$65,MATCH($AZ56,'Tablas de Códigos'!$B$58:$B$65,1))+INDEX('Tablas de Códigos'!$E$58:$E$65,MATCH($AZ56,'Tablas de Códigos'!$B$58:$B$65,1))*($AZ56-INDEX('Tablas de Códigos'!$F$58:$F$65,MATCH($AZ56,'Tablas de Códigos'!$B$58:$B$65,1)))),IF($AQ56="ESCALA_119",(INDEX('Tablas de Códigos'!$D$69:$D$76,MATCH($AZ56,'Tablas de Códigos'!$B$69:$B$76,1))+INDEX('Tablas de Códigos'!$E$69:$E$76,MATCH($AZ56,'Tablas de Códigos'!$B$69:$B$76,1))*($AZ56-INDEX('Tablas de Códigos'!$F$69:$F$76,MATCH($AZ56,'Tablas de Códigos'!$B$69:$B$76,1)))),0))),$AZ56*$AV56))</f>
        <v/>
      </c>
      <c r="BC56" s="33" t="str">
        <f>IF($A56="","",IF($AM56,IF($AQ56="PORC",$BA56*$AR56,IF($AQ56="ESCALA_GRAL",(INDEX('Tablas de Códigos'!$D$58:$D$65,MATCH($BA56,'Tablas de Códigos'!$B$58:$B$65,1))+INDEX('Tablas de Códigos'!$E$58:$E$65,MATCH($BA56,'Tablas de Códigos'!$B$58:$B$65,1))*($BA56-INDEX('Tablas de Códigos'!$F$58:$F$65,MATCH($BA56,'Tablas de Códigos'!$B$58:$B$65,1)))),IF($AQ56="ESCALA_119",(INDEX('Tablas de Códigos'!$D$69:$D$76,MATCH($BA56,'Tablas de Códigos'!$B$69:$B$76,1))+INDEX('Tablas de Códigos'!$E$69:$E$76,MATCH($BA56,'Tablas de Códigos'!$B$69:$B$76,1))*($BA56-INDEX('Tablas de Códigos'!$F$69:$F$76,MATCH($BA56,'Tablas de Códigos'!$B$69:$B$76,1)))),0))),$BA56*$AV56))</f>
        <v/>
      </c>
      <c r="BD56" s="33" t="str">
        <f t="shared" si="59"/>
        <v/>
      </c>
      <c r="BE56" s="33" t="str">
        <f t="shared" si="60"/>
        <v/>
      </c>
      <c r="BF56" s="33" t="str">
        <f t="shared" si="61"/>
        <v/>
      </c>
    </row>
    <row r="57" spans="1:58" ht="15" customHeight="1">
      <c r="A57" s="13"/>
      <c r="B57" s="27"/>
      <c r="C57" s="13"/>
      <c r="D57" s="28"/>
      <c r="E57" s="13"/>
      <c r="F57" s="13"/>
      <c r="G57" s="13"/>
      <c r="H57" s="28"/>
      <c r="I57" s="27"/>
      <c r="J57" s="13"/>
      <c r="K57" s="29" t="str">
        <f t="shared" si="31"/>
        <v/>
      </c>
      <c r="L57" s="14"/>
      <c r="M57" s="30"/>
      <c r="N57" s="13"/>
      <c r="O57" s="13"/>
      <c r="P57" s="14"/>
      <c r="Q57" s="31"/>
      <c r="R57" s="32" t="str">
        <f t="shared" si="32"/>
        <v>00</v>
      </c>
      <c r="S57" s="32" t="str">
        <f t="shared" si="33"/>
        <v/>
      </c>
      <c r="T57" s="32" t="str">
        <f t="shared" si="34"/>
        <v xml:space="preserve">                </v>
      </c>
      <c r="U57" s="32" t="str">
        <f t="shared" si="35"/>
        <v/>
      </c>
      <c r="V57" s="32" t="str">
        <f t="shared" si="36"/>
        <v>0000</v>
      </c>
      <c r="W57" s="32" t="str">
        <f t="shared" si="37"/>
        <v>000</v>
      </c>
      <c r="X57" s="32" t="str">
        <f t="shared" si="38"/>
        <v/>
      </c>
      <c r="Y57" s="32" t="str">
        <f t="shared" si="39"/>
        <v/>
      </c>
      <c r="Z57" s="32" t="str">
        <f t="shared" si="40"/>
        <v/>
      </c>
      <c r="AA57" s="32" t="str">
        <f t="shared" si="41"/>
        <v>00</v>
      </c>
      <c r="AB57" s="32" t="str">
        <f t="shared" si="42"/>
        <v>0</v>
      </c>
      <c r="AC57" s="32" t="str">
        <f t="shared" si="43"/>
        <v/>
      </c>
      <c r="AD57" s="32" t="str">
        <f t="shared" si="44"/>
        <v xml:space="preserve">  0.00</v>
      </c>
      <c r="AE57" s="32" t="str">
        <f t="shared" si="45"/>
        <v xml:space="preserve">          </v>
      </c>
      <c r="AF57" s="32" t="str">
        <f t="shared" si="46"/>
        <v>00</v>
      </c>
      <c r="AG57" s="32" t="str">
        <f t="shared" si="47"/>
        <v xml:space="preserve">                    </v>
      </c>
      <c r="AH57" s="32" t="str">
        <f t="shared" si="48"/>
        <v>00000000000000</v>
      </c>
      <c r="AI57" s="32" t="str">
        <f t="shared" si="49"/>
        <v>00000000000000</v>
      </c>
      <c r="AJ57" s="23" t="str">
        <f t="shared" si="50"/>
        <v/>
      </c>
      <c r="AK57" s="24" t="str">
        <f t="shared" si="51"/>
        <v/>
      </c>
      <c r="AL57" s="32" t="str">
        <f t="shared" si="52"/>
        <v/>
      </c>
      <c r="AM57" s="32" t="str">
        <f t="shared" si="53"/>
        <v/>
      </c>
      <c r="AN57" s="32" t="str">
        <f>IF($A57="","",IFERROR(MATCH($F57,'Tablas de Códigos'!$G$28:$G$52,0),""))</f>
        <v/>
      </c>
      <c r="AO57" s="33" t="str">
        <f>IF($AN57="","",INDEX('Tablas de Códigos'!$H$28:$H$52,$AN57))</f>
        <v/>
      </c>
      <c r="AP57" s="32" t="str">
        <f>IF($AN57="","",INDEX('Tablas de Códigos'!$I$28:$I$52,$AN57))</f>
        <v/>
      </c>
      <c r="AQ57" s="32" t="str">
        <f>IF($AN57="","",INDEX('Tablas de Códigos'!$J$28:$J$52,$AN57))</f>
        <v/>
      </c>
      <c r="AR57" s="32" t="str">
        <f>IF($AN57="","",INDEX('Tablas de Códigos'!$K$28:$K$52,$AN57))</f>
        <v/>
      </c>
      <c r="AS57" s="32" t="str">
        <f>IF($AN57="","",INDEX('Tablas de Códigos'!$L$28:$L$52,$AN57))</f>
        <v/>
      </c>
      <c r="AT57" s="32" t="str">
        <f>IF($AN57="","",INDEX('Tablas de Códigos'!$M$28:$M$52,$AN57))</f>
        <v/>
      </c>
      <c r="AU57" s="32" t="str">
        <f t="shared" si="54"/>
        <v/>
      </c>
      <c r="AV57" s="32" t="str">
        <f t="shared" si="55"/>
        <v/>
      </c>
      <c r="AW57" s="33" t="str">
        <f t="shared" si="56"/>
        <v/>
      </c>
      <c r="AX57" s="33" t="str">
        <f>IF($A57="","",SUMIFS($H$5:H57,$O$5:O57,$O57,$F$5:F57,$F57,$AL$5:AL57,$AL57))</f>
        <v/>
      </c>
      <c r="AY57" s="33" t="str">
        <f>IF($A57="","",SUMIFS($H$5:H56,$O$5:O56,$O57,$F$5:F56,$F57,$AL$5:AL56,$AL57))</f>
        <v/>
      </c>
      <c r="AZ57" s="33" t="str">
        <f t="shared" si="57"/>
        <v/>
      </c>
      <c r="BA57" s="33" t="str">
        <f t="shared" si="58"/>
        <v/>
      </c>
      <c r="BB57" s="33" t="str">
        <f>IF($A57="","",IF($AM57,IF($AQ57="PORC",$AZ57*$AR57,IF($AQ57="ESCALA_GRAL",(INDEX('Tablas de Códigos'!$D$58:$D$65,MATCH($AZ57,'Tablas de Códigos'!$B$58:$B$65,1))+INDEX('Tablas de Códigos'!$E$58:$E$65,MATCH($AZ57,'Tablas de Códigos'!$B$58:$B$65,1))*($AZ57-INDEX('Tablas de Códigos'!$F$58:$F$65,MATCH($AZ57,'Tablas de Códigos'!$B$58:$B$65,1)))),IF($AQ57="ESCALA_119",(INDEX('Tablas de Códigos'!$D$69:$D$76,MATCH($AZ57,'Tablas de Códigos'!$B$69:$B$76,1))+INDEX('Tablas de Códigos'!$E$69:$E$76,MATCH($AZ57,'Tablas de Códigos'!$B$69:$B$76,1))*($AZ57-INDEX('Tablas de Códigos'!$F$69:$F$76,MATCH($AZ57,'Tablas de Códigos'!$B$69:$B$76,1)))),0))),$AZ57*$AV57))</f>
        <v/>
      </c>
      <c r="BC57" s="33" t="str">
        <f>IF($A57="","",IF($AM57,IF($AQ57="PORC",$BA57*$AR57,IF($AQ57="ESCALA_GRAL",(INDEX('Tablas de Códigos'!$D$58:$D$65,MATCH($BA57,'Tablas de Códigos'!$B$58:$B$65,1))+INDEX('Tablas de Códigos'!$E$58:$E$65,MATCH($BA57,'Tablas de Códigos'!$B$58:$B$65,1))*($BA57-INDEX('Tablas de Códigos'!$F$58:$F$65,MATCH($BA57,'Tablas de Códigos'!$B$58:$B$65,1)))),IF($AQ57="ESCALA_119",(INDEX('Tablas de Códigos'!$D$69:$D$76,MATCH($BA57,'Tablas de Códigos'!$B$69:$B$76,1))+INDEX('Tablas de Códigos'!$E$69:$E$76,MATCH($BA57,'Tablas de Códigos'!$B$69:$B$76,1))*($BA57-INDEX('Tablas de Códigos'!$F$69:$F$76,MATCH($BA57,'Tablas de Códigos'!$B$69:$B$76,1)))),0))),$BA57*$AV57))</f>
        <v/>
      </c>
      <c r="BD57" s="33" t="str">
        <f t="shared" si="59"/>
        <v/>
      </c>
      <c r="BE57" s="33" t="str">
        <f t="shared" si="60"/>
        <v/>
      </c>
      <c r="BF57" s="33" t="str">
        <f t="shared" si="61"/>
        <v/>
      </c>
    </row>
    <row r="58" spans="1:58" ht="15" customHeight="1">
      <c r="A58" s="13"/>
      <c r="B58" s="27"/>
      <c r="C58" s="13"/>
      <c r="D58" s="28"/>
      <c r="E58" s="13"/>
      <c r="F58" s="13"/>
      <c r="G58" s="13"/>
      <c r="H58" s="28"/>
      <c r="I58" s="27"/>
      <c r="J58" s="13"/>
      <c r="K58" s="29" t="str">
        <f t="shared" si="31"/>
        <v/>
      </c>
      <c r="L58" s="14"/>
      <c r="M58" s="30"/>
      <c r="N58" s="13"/>
      <c r="O58" s="13"/>
      <c r="P58" s="14"/>
      <c r="Q58" s="31"/>
      <c r="R58" s="32" t="str">
        <f t="shared" si="32"/>
        <v>00</v>
      </c>
      <c r="S58" s="32" t="str">
        <f t="shared" si="33"/>
        <v/>
      </c>
      <c r="T58" s="32" t="str">
        <f t="shared" si="34"/>
        <v xml:space="preserve">                </v>
      </c>
      <c r="U58" s="32" t="str">
        <f t="shared" si="35"/>
        <v/>
      </c>
      <c r="V58" s="32" t="str">
        <f t="shared" si="36"/>
        <v>0000</v>
      </c>
      <c r="W58" s="32" t="str">
        <f t="shared" si="37"/>
        <v>000</v>
      </c>
      <c r="X58" s="32" t="str">
        <f t="shared" si="38"/>
        <v/>
      </c>
      <c r="Y58" s="32" t="str">
        <f t="shared" si="39"/>
        <v/>
      </c>
      <c r="Z58" s="32" t="str">
        <f t="shared" si="40"/>
        <v/>
      </c>
      <c r="AA58" s="32" t="str">
        <f t="shared" si="41"/>
        <v>00</v>
      </c>
      <c r="AB58" s="32" t="str">
        <f t="shared" si="42"/>
        <v>0</v>
      </c>
      <c r="AC58" s="32" t="str">
        <f t="shared" si="43"/>
        <v/>
      </c>
      <c r="AD58" s="32" t="str">
        <f t="shared" si="44"/>
        <v xml:space="preserve">  0.00</v>
      </c>
      <c r="AE58" s="32" t="str">
        <f t="shared" si="45"/>
        <v xml:space="preserve">          </v>
      </c>
      <c r="AF58" s="32" t="str">
        <f t="shared" si="46"/>
        <v>00</v>
      </c>
      <c r="AG58" s="32" t="str">
        <f t="shared" si="47"/>
        <v xml:space="preserve">                    </v>
      </c>
      <c r="AH58" s="32" t="str">
        <f t="shared" si="48"/>
        <v>00000000000000</v>
      </c>
      <c r="AI58" s="32" t="str">
        <f t="shared" si="49"/>
        <v>00000000000000</v>
      </c>
      <c r="AJ58" s="23" t="str">
        <f t="shared" si="50"/>
        <v/>
      </c>
      <c r="AK58" s="24" t="str">
        <f t="shared" si="51"/>
        <v/>
      </c>
      <c r="AL58" s="32" t="str">
        <f t="shared" si="52"/>
        <v/>
      </c>
      <c r="AM58" s="32" t="str">
        <f t="shared" si="53"/>
        <v/>
      </c>
      <c r="AN58" s="32" t="str">
        <f>IF($A58="","",IFERROR(MATCH($F58,'Tablas de Códigos'!$G$28:$G$52,0),""))</f>
        <v/>
      </c>
      <c r="AO58" s="33" t="str">
        <f>IF($AN58="","",INDEX('Tablas de Códigos'!$H$28:$H$52,$AN58))</f>
        <v/>
      </c>
      <c r="AP58" s="32" t="str">
        <f>IF($AN58="","",INDEX('Tablas de Códigos'!$I$28:$I$52,$AN58))</f>
        <v/>
      </c>
      <c r="AQ58" s="32" t="str">
        <f>IF($AN58="","",INDEX('Tablas de Códigos'!$J$28:$J$52,$AN58))</f>
        <v/>
      </c>
      <c r="AR58" s="32" t="str">
        <f>IF($AN58="","",INDEX('Tablas de Códigos'!$K$28:$K$52,$AN58))</f>
        <v/>
      </c>
      <c r="AS58" s="32" t="str">
        <f>IF($AN58="","",INDEX('Tablas de Códigos'!$L$28:$L$52,$AN58))</f>
        <v/>
      </c>
      <c r="AT58" s="32" t="str">
        <f>IF($AN58="","",INDEX('Tablas de Códigos'!$M$28:$M$52,$AN58))</f>
        <v/>
      </c>
      <c r="AU58" s="32" t="str">
        <f t="shared" si="54"/>
        <v/>
      </c>
      <c r="AV58" s="32" t="str">
        <f t="shared" si="55"/>
        <v/>
      </c>
      <c r="AW58" s="33" t="str">
        <f t="shared" si="56"/>
        <v/>
      </c>
      <c r="AX58" s="33" t="str">
        <f>IF($A58="","",SUMIFS($H$5:H58,$O$5:O58,$O58,$F$5:F58,$F58,$AL$5:AL58,$AL58))</f>
        <v/>
      </c>
      <c r="AY58" s="33" t="str">
        <f>IF($A58="","",SUMIFS($H$5:H57,$O$5:O57,$O58,$F$5:F57,$F58,$AL$5:AL57,$AL58))</f>
        <v/>
      </c>
      <c r="AZ58" s="33" t="str">
        <f t="shared" si="57"/>
        <v/>
      </c>
      <c r="BA58" s="33" t="str">
        <f t="shared" si="58"/>
        <v/>
      </c>
      <c r="BB58" s="33" t="str">
        <f>IF($A58="","",IF($AM58,IF($AQ58="PORC",$AZ58*$AR58,IF($AQ58="ESCALA_GRAL",(INDEX('Tablas de Códigos'!$D$58:$D$65,MATCH($AZ58,'Tablas de Códigos'!$B$58:$B$65,1))+INDEX('Tablas de Códigos'!$E$58:$E$65,MATCH($AZ58,'Tablas de Códigos'!$B$58:$B$65,1))*($AZ58-INDEX('Tablas de Códigos'!$F$58:$F$65,MATCH($AZ58,'Tablas de Códigos'!$B$58:$B$65,1)))),IF($AQ58="ESCALA_119",(INDEX('Tablas de Códigos'!$D$69:$D$76,MATCH($AZ58,'Tablas de Códigos'!$B$69:$B$76,1))+INDEX('Tablas de Códigos'!$E$69:$E$76,MATCH($AZ58,'Tablas de Códigos'!$B$69:$B$76,1))*($AZ58-INDEX('Tablas de Códigos'!$F$69:$F$76,MATCH($AZ58,'Tablas de Códigos'!$B$69:$B$76,1)))),0))),$AZ58*$AV58))</f>
        <v/>
      </c>
      <c r="BC58" s="33" t="str">
        <f>IF($A58="","",IF($AM58,IF($AQ58="PORC",$BA58*$AR58,IF($AQ58="ESCALA_GRAL",(INDEX('Tablas de Códigos'!$D$58:$D$65,MATCH($BA58,'Tablas de Códigos'!$B$58:$B$65,1))+INDEX('Tablas de Códigos'!$E$58:$E$65,MATCH($BA58,'Tablas de Códigos'!$B$58:$B$65,1))*($BA58-INDEX('Tablas de Códigos'!$F$58:$F$65,MATCH($BA58,'Tablas de Códigos'!$B$58:$B$65,1)))),IF($AQ58="ESCALA_119",(INDEX('Tablas de Códigos'!$D$69:$D$76,MATCH($BA58,'Tablas de Códigos'!$B$69:$B$76,1))+INDEX('Tablas de Códigos'!$E$69:$E$76,MATCH($BA58,'Tablas de Códigos'!$B$69:$B$76,1))*($BA58-INDEX('Tablas de Códigos'!$F$69:$F$76,MATCH($BA58,'Tablas de Códigos'!$B$69:$B$76,1)))),0))),$BA58*$AV58))</f>
        <v/>
      </c>
      <c r="BD58" s="33" t="str">
        <f t="shared" si="59"/>
        <v/>
      </c>
      <c r="BE58" s="33" t="str">
        <f t="shared" si="60"/>
        <v/>
      </c>
      <c r="BF58" s="33" t="str">
        <f t="shared" si="61"/>
        <v/>
      </c>
    </row>
    <row r="59" spans="1:58" ht="15" customHeight="1">
      <c r="A59" s="13"/>
      <c r="B59" s="27"/>
      <c r="C59" s="13"/>
      <c r="D59" s="28"/>
      <c r="E59" s="13"/>
      <c r="F59" s="13"/>
      <c r="G59" s="13"/>
      <c r="H59" s="28"/>
      <c r="I59" s="27"/>
      <c r="J59" s="13"/>
      <c r="K59" s="29" t="str">
        <f t="shared" si="31"/>
        <v/>
      </c>
      <c r="L59" s="14"/>
      <c r="M59" s="30"/>
      <c r="N59" s="13"/>
      <c r="O59" s="13"/>
      <c r="P59" s="14"/>
      <c r="Q59" s="31"/>
      <c r="R59" s="32" t="str">
        <f t="shared" si="32"/>
        <v>00</v>
      </c>
      <c r="S59" s="32" t="str">
        <f t="shared" si="33"/>
        <v/>
      </c>
      <c r="T59" s="32" t="str">
        <f t="shared" si="34"/>
        <v xml:space="preserve">                </v>
      </c>
      <c r="U59" s="32" t="str">
        <f t="shared" si="35"/>
        <v/>
      </c>
      <c r="V59" s="32" t="str">
        <f t="shared" si="36"/>
        <v>0000</v>
      </c>
      <c r="W59" s="32" t="str">
        <f t="shared" si="37"/>
        <v>000</v>
      </c>
      <c r="X59" s="32" t="str">
        <f t="shared" si="38"/>
        <v/>
      </c>
      <c r="Y59" s="32" t="str">
        <f t="shared" si="39"/>
        <v/>
      </c>
      <c r="Z59" s="32" t="str">
        <f t="shared" si="40"/>
        <v/>
      </c>
      <c r="AA59" s="32" t="str">
        <f t="shared" si="41"/>
        <v>00</v>
      </c>
      <c r="AB59" s="32" t="str">
        <f t="shared" si="42"/>
        <v>0</v>
      </c>
      <c r="AC59" s="32" t="str">
        <f t="shared" si="43"/>
        <v/>
      </c>
      <c r="AD59" s="32" t="str">
        <f t="shared" si="44"/>
        <v xml:space="preserve">  0.00</v>
      </c>
      <c r="AE59" s="32" t="str">
        <f t="shared" si="45"/>
        <v xml:space="preserve">          </v>
      </c>
      <c r="AF59" s="32" t="str">
        <f t="shared" si="46"/>
        <v>00</v>
      </c>
      <c r="AG59" s="32" t="str">
        <f t="shared" si="47"/>
        <v xml:space="preserve">                    </v>
      </c>
      <c r="AH59" s="32" t="str">
        <f t="shared" si="48"/>
        <v>00000000000000</v>
      </c>
      <c r="AI59" s="32" t="str">
        <f t="shared" si="49"/>
        <v>00000000000000</v>
      </c>
      <c r="AJ59" s="23" t="str">
        <f t="shared" si="50"/>
        <v/>
      </c>
      <c r="AK59" s="24" t="str">
        <f t="shared" si="51"/>
        <v/>
      </c>
      <c r="AL59" s="32" t="str">
        <f t="shared" si="52"/>
        <v/>
      </c>
      <c r="AM59" s="32" t="str">
        <f t="shared" si="53"/>
        <v/>
      </c>
      <c r="AN59" s="32" t="str">
        <f>IF($A59="","",IFERROR(MATCH($F59,'Tablas de Códigos'!$G$28:$G$52,0),""))</f>
        <v/>
      </c>
      <c r="AO59" s="33" t="str">
        <f>IF($AN59="","",INDEX('Tablas de Códigos'!$H$28:$H$52,$AN59))</f>
        <v/>
      </c>
      <c r="AP59" s="32" t="str">
        <f>IF($AN59="","",INDEX('Tablas de Códigos'!$I$28:$I$52,$AN59))</f>
        <v/>
      </c>
      <c r="AQ59" s="32" t="str">
        <f>IF($AN59="","",INDEX('Tablas de Códigos'!$J$28:$J$52,$AN59))</f>
        <v/>
      </c>
      <c r="AR59" s="32" t="str">
        <f>IF($AN59="","",INDEX('Tablas de Códigos'!$K$28:$K$52,$AN59))</f>
        <v/>
      </c>
      <c r="AS59" s="32" t="str">
        <f>IF($AN59="","",INDEX('Tablas de Códigos'!$L$28:$L$52,$AN59))</f>
        <v/>
      </c>
      <c r="AT59" s="32" t="str">
        <f>IF($AN59="","",INDEX('Tablas de Códigos'!$M$28:$M$52,$AN59))</f>
        <v/>
      </c>
      <c r="AU59" s="32" t="str">
        <f t="shared" si="54"/>
        <v/>
      </c>
      <c r="AV59" s="32" t="str">
        <f t="shared" si="55"/>
        <v/>
      </c>
      <c r="AW59" s="33" t="str">
        <f t="shared" si="56"/>
        <v/>
      </c>
      <c r="AX59" s="33" t="str">
        <f>IF($A59="","",SUMIFS($H$5:H59,$O$5:O59,$O59,$F$5:F59,$F59,$AL$5:AL59,$AL59))</f>
        <v/>
      </c>
      <c r="AY59" s="33" t="str">
        <f>IF($A59="","",SUMIFS($H$5:H58,$O$5:O58,$O59,$F$5:F58,$F59,$AL$5:AL58,$AL59))</f>
        <v/>
      </c>
      <c r="AZ59" s="33" t="str">
        <f t="shared" si="57"/>
        <v/>
      </c>
      <c r="BA59" s="33" t="str">
        <f t="shared" si="58"/>
        <v/>
      </c>
      <c r="BB59" s="33" t="str">
        <f>IF($A59="","",IF($AM59,IF($AQ59="PORC",$AZ59*$AR59,IF($AQ59="ESCALA_GRAL",(INDEX('Tablas de Códigos'!$D$58:$D$65,MATCH($AZ59,'Tablas de Códigos'!$B$58:$B$65,1))+INDEX('Tablas de Códigos'!$E$58:$E$65,MATCH($AZ59,'Tablas de Códigos'!$B$58:$B$65,1))*($AZ59-INDEX('Tablas de Códigos'!$F$58:$F$65,MATCH($AZ59,'Tablas de Códigos'!$B$58:$B$65,1)))),IF($AQ59="ESCALA_119",(INDEX('Tablas de Códigos'!$D$69:$D$76,MATCH($AZ59,'Tablas de Códigos'!$B$69:$B$76,1))+INDEX('Tablas de Códigos'!$E$69:$E$76,MATCH($AZ59,'Tablas de Códigos'!$B$69:$B$76,1))*($AZ59-INDEX('Tablas de Códigos'!$F$69:$F$76,MATCH($AZ59,'Tablas de Códigos'!$B$69:$B$76,1)))),0))),$AZ59*$AV59))</f>
        <v/>
      </c>
      <c r="BC59" s="33" t="str">
        <f>IF($A59="","",IF($AM59,IF($AQ59="PORC",$BA59*$AR59,IF($AQ59="ESCALA_GRAL",(INDEX('Tablas de Códigos'!$D$58:$D$65,MATCH($BA59,'Tablas de Códigos'!$B$58:$B$65,1))+INDEX('Tablas de Códigos'!$E$58:$E$65,MATCH($BA59,'Tablas de Códigos'!$B$58:$B$65,1))*($BA59-INDEX('Tablas de Códigos'!$F$58:$F$65,MATCH($BA59,'Tablas de Códigos'!$B$58:$B$65,1)))),IF($AQ59="ESCALA_119",(INDEX('Tablas de Códigos'!$D$69:$D$76,MATCH($BA59,'Tablas de Códigos'!$B$69:$B$76,1))+INDEX('Tablas de Códigos'!$E$69:$E$76,MATCH($BA59,'Tablas de Códigos'!$B$69:$B$76,1))*($BA59-INDEX('Tablas de Códigos'!$F$69:$F$76,MATCH($BA59,'Tablas de Códigos'!$B$69:$B$76,1)))),0))),$BA59*$AV59))</f>
        <v/>
      </c>
      <c r="BD59" s="33" t="str">
        <f t="shared" si="59"/>
        <v/>
      </c>
      <c r="BE59" s="33" t="str">
        <f t="shared" si="60"/>
        <v/>
      </c>
      <c r="BF59" s="33" t="str">
        <f t="shared" si="61"/>
        <v/>
      </c>
    </row>
    <row r="60" spans="1:58" ht="15" customHeight="1">
      <c r="A60" s="13"/>
      <c r="B60" s="27"/>
      <c r="C60" s="13"/>
      <c r="D60" s="28"/>
      <c r="E60" s="13"/>
      <c r="F60" s="13"/>
      <c r="G60" s="13"/>
      <c r="H60" s="28"/>
      <c r="I60" s="27"/>
      <c r="J60" s="13"/>
      <c r="K60" s="29" t="str">
        <f t="shared" si="31"/>
        <v/>
      </c>
      <c r="L60" s="14"/>
      <c r="M60" s="30"/>
      <c r="N60" s="13"/>
      <c r="O60" s="13"/>
      <c r="P60" s="14"/>
      <c r="Q60" s="31"/>
      <c r="R60" s="32" t="str">
        <f t="shared" si="32"/>
        <v>00</v>
      </c>
      <c r="S60" s="32" t="str">
        <f t="shared" si="33"/>
        <v/>
      </c>
      <c r="T60" s="32" t="str">
        <f t="shared" si="34"/>
        <v xml:space="preserve">                </v>
      </c>
      <c r="U60" s="32" t="str">
        <f t="shared" si="35"/>
        <v/>
      </c>
      <c r="V60" s="32" t="str">
        <f t="shared" si="36"/>
        <v>0000</v>
      </c>
      <c r="W60" s="32" t="str">
        <f t="shared" si="37"/>
        <v>000</v>
      </c>
      <c r="X60" s="32" t="str">
        <f t="shared" si="38"/>
        <v/>
      </c>
      <c r="Y60" s="32" t="str">
        <f t="shared" si="39"/>
        <v/>
      </c>
      <c r="Z60" s="32" t="str">
        <f t="shared" si="40"/>
        <v/>
      </c>
      <c r="AA60" s="32" t="str">
        <f t="shared" si="41"/>
        <v>00</v>
      </c>
      <c r="AB60" s="32" t="str">
        <f t="shared" si="42"/>
        <v>0</v>
      </c>
      <c r="AC60" s="32" t="str">
        <f t="shared" si="43"/>
        <v/>
      </c>
      <c r="AD60" s="32" t="str">
        <f t="shared" si="44"/>
        <v xml:space="preserve">  0.00</v>
      </c>
      <c r="AE60" s="32" t="str">
        <f t="shared" si="45"/>
        <v xml:space="preserve">          </v>
      </c>
      <c r="AF60" s="32" t="str">
        <f t="shared" si="46"/>
        <v>00</v>
      </c>
      <c r="AG60" s="32" t="str">
        <f t="shared" si="47"/>
        <v xml:space="preserve">                    </v>
      </c>
      <c r="AH60" s="32" t="str">
        <f t="shared" si="48"/>
        <v>00000000000000</v>
      </c>
      <c r="AI60" s="32" t="str">
        <f t="shared" si="49"/>
        <v>00000000000000</v>
      </c>
      <c r="AJ60" s="23" t="str">
        <f t="shared" si="50"/>
        <v/>
      </c>
      <c r="AK60" s="24" t="str">
        <f t="shared" si="51"/>
        <v/>
      </c>
      <c r="AL60" s="32" t="str">
        <f t="shared" si="52"/>
        <v/>
      </c>
      <c r="AM60" s="32" t="str">
        <f t="shared" si="53"/>
        <v/>
      </c>
      <c r="AN60" s="32" t="str">
        <f>IF($A60="","",IFERROR(MATCH($F60,'Tablas de Códigos'!$G$28:$G$52,0),""))</f>
        <v/>
      </c>
      <c r="AO60" s="33" t="str">
        <f>IF($AN60="","",INDEX('Tablas de Códigos'!$H$28:$H$52,$AN60))</f>
        <v/>
      </c>
      <c r="AP60" s="32" t="str">
        <f>IF($AN60="","",INDEX('Tablas de Códigos'!$I$28:$I$52,$AN60))</f>
        <v/>
      </c>
      <c r="AQ60" s="32" t="str">
        <f>IF($AN60="","",INDEX('Tablas de Códigos'!$J$28:$J$52,$AN60))</f>
        <v/>
      </c>
      <c r="AR60" s="32" t="str">
        <f>IF($AN60="","",INDEX('Tablas de Códigos'!$K$28:$K$52,$AN60))</f>
        <v/>
      </c>
      <c r="AS60" s="32" t="str">
        <f>IF($AN60="","",INDEX('Tablas de Códigos'!$L$28:$L$52,$AN60))</f>
        <v/>
      </c>
      <c r="AT60" s="32" t="str">
        <f>IF($AN60="","",INDEX('Tablas de Códigos'!$M$28:$M$52,$AN60))</f>
        <v/>
      </c>
      <c r="AU60" s="32" t="str">
        <f t="shared" si="54"/>
        <v/>
      </c>
      <c r="AV60" s="32" t="str">
        <f t="shared" si="55"/>
        <v/>
      </c>
      <c r="AW60" s="33" t="str">
        <f t="shared" si="56"/>
        <v/>
      </c>
      <c r="AX60" s="33" t="str">
        <f>IF($A60="","",SUMIFS($H$5:H60,$O$5:O60,$O60,$F$5:F60,$F60,$AL$5:AL60,$AL60))</f>
        <v/>
      </c>
      <c r="AY60" s="33" t="str">
        <f>IF($A60="","",SUMIFS($H$5:H59,$O$5:O59,$O60,$F$5:F59,$F60,$AL$5:AL59,$AL60))</f>
        <v/>
      </c>
      <c r="AZ60" s="33" t="str">
        <f t="shared" si="57"/>
        <v/>
      </c>
      <c r="BA60" s="33" t="str">
        <f t="shared" si="58"/>
        <v/>
      </c>
      <c r="BB60" s="33" t="str">
        <f>IF($A60="","",IF($AM60,IF($AQ60="PORC",$AZ60*$AR60,IF($AQ60="ESCALA_GRAL",(INDEX('Tablas de Códigos'!$D$58:$D$65,MATCH($AZ60,'Tablas de Códigos'!$B$58:$B$65,1))+INDEX('Tablas de Códigos'!$E$58:$E$65,MATCH($AZ60,'Tablas de Códigos'!$B$58:$B$65,1))*($AZ60-INDEX('Tablas de Códigos'!$F$58:$F$65,MATCH($AZ60,'Tablas de Códigos'!$B$58:$B$65,1)))),IF($AQ60="ESCALA_119",(INDEX('Tablas de Códigos'!$D$69:$D$76,MATCH($AZ60,'Tablas de Códigos'!$B$69:$B$76,1))+INDEX('Tablas de Códigos'!$E$69:$E$76,MATCH($AZ60,'Tablas de Códigos'!$B$69:$B$76,1))*($AZ60-INDEX('Tablas de Códigos'!$F$69:$F$76,MATCH($AZ60,'Tablas de Códigos'!$B$69:$B$76,1)))),0))),$AZ60*$AV60))</f>
        <v/>
      </c>
      <c r="BC60" s="33" t="str">
        <f>IF($A60="","",IF($AM60,IF($AQ60="PORC",$BA60*$AR60,IF($AQ60="ESCALA_GRAL",(INDEX('Tablas de Códigos'!$D$58:$D$65,MATCH($BA60,'Tablas de Códigos'!$B$58:$B$65,1))+INDEX('Tablas de Códigos'!$E$58:$E$65,MATCH($BA60,'Tablas de Códigos'!$B$58:$B$65,1))*($BA60-INDEX('Tablas de Códigos'!$F$58:$F$65,MATCH($BA60,'Tablas de Códigos'!$B$58:$B$65,1)))),IF($AQ60="ESCALA_119",(INDEX('Tablas de Códigos'!$D$69:$D$76,MATCH($BA60,'Tablas de Códigos'!$B$69:$B$76,1))+INDEX('Tablas de Códigos'!$E$69:$E$76,MATCH($BA60,'Tablas de Códigos'!$B$69:$B$76,1))*($BA60-INDEX('Tablas de Códigos'!$F$69:$F$76,MATCH($BA60,'Tablas de Códigos'!$B$69:$B$76,1)))),0))),$BA60*$AV60))</f>
        <v/>
      </c>
      <c r="BD60" s="33" t="str">
        <f t="shared" si="59"/>
        <v/>
      </c>
      <c r="BE60" s="33" t="str">
        <f t="shared" si="60"/>
        <v/>
      </c>
      <c r="BF60" s="33" t="str">
        <f t="shared" si="61"/>
        <v/>
      </c>
    </row>
    <row r="61" spans="1:58" ht="15" customHeight="1">
      <c r="A61" s="13"/>
      <c r="B61" s="27"/>
      <c r="C61" s="13"/>
      <c r="D61" s="28"/>
      <c r="E61" s="13"/>
      <c r="F61" s="13"/>
      <c r="G61" s="13"/>
      <c r="H61" s="28"/>
      <c r="I61" s="27"/>
      <c r="J61" s="13"/>
      <c r="K61" s="29" t="str">
        <f t="shared" si="31"/>
        <v/>
      </c>
      <c r="L61" s="14"/>
      <c r="M61" s="30"/>
      <c r="N61" s="13"/>
      <c r="O61" s="13"/>
      <c r="P61" s="14"/>
      <c r="Q61" s="31"/>
      <c r="R61" s="32" t="str">
        <f t="shared" si="32"/>
        <v>00</v>
      </c>
      <c r="S61" s="32" t="str">
        <f t="shared" si="33"/>
        <v/>
      </c>
      <c r="T61" s="32" t="str">
        <f t="shared" si="34"/>
        <v xml:space="preserve">                </v>
      </c>
      <c r="U61" s="32" t="str">
        <f t="shared" si="35"/>
        <v/>
      </c>
      <c r="V61" s="32" t="str">
        <f t="shared" si="36"/>
        <v>0000</v>
      </c>
      <c r="W61" s="32" t="str">
        <f t="shared" si="37"/>
        <v>000</v>
      </c>
      <c r="X61" s="32" t="str">
        <f t="shared" si="38"/>
        <v/>
      </c>
      <c r="Y61" s="32" t="str">
        <f t="shared" si="39"/>
        <v/>
      </c>
      <c r="Z61" s="32" t="str">
        <f t="shared" si="40"/>
        <v/>
      </c>
      <c r="AA61" s="32" t="str">
        <f t="shared" si="41"/>
        <v>00</v>
      </c>
      <c r="AB61" s="32" t="str">
        <f t="shared" si="42"/>
        <v>0</v>
      </c>
      <c r="AC61" s="32" t="str">
        <f t="shared" si="43"/>
        <v/>
      </c>
      <c r="AD61" s="32" t="str">
        <f t="shared" si="44"/>
        <v xml:space="preserve">  0.00</v>
      </c>
      <c r="AE61" s="32" t="str">
        <f t="shared" si="45"/>
        <v xml:space="preserve">          </v>
      </c>
      <c r="AF61" s="32" t="str">
        <f t="shared" si="46"/>
        <v>00</v>
      </c>
      <c r="AG61" s="32" t="str">
        <f t="shared" si="47"/>
        <v xml:space="preserve">                    </v>
      </c>
      <c r="AH61" s="32" t="str">
        <f t="shared" si="48"/>
        <v>00000000000000</v>
      </c>
      <c r="AI61" s="32" t="str">
        <f t="shared" si="49"/>
        <v>00000000000000</v>
      </c>
      <c r="AJ61" s="23" t="str">
        <f t="shared" si="50"/>
        <v/>
      </c>
      <c r="AK61" s="24" t="str">
        <f t="shared" si="51"/>
        <v/>
      </c>
      <c r="AL61" s="32" t="str">
        <f t="shared" si="52"/>
        <v/>
      </c>
      <c r="AM61" s="32" t="str">
        <f t="shared" si="53"/>
        <v/>
      </c>
      <c r="AN61" s="32" t="str">
        <f>IF($A61="","",IFERROR(MATCH($F61,'Tablas de Códigos'!$G$28:$G$52,0),""))</f>
        <v/>
      </c>
      <c r="AO61" s="33" t="str">
        <f>IF($AN61="","",INDEX('Tablas de Códigos'!$H$28:$H$52,$AN61))</f>
        <v/>
      </c>
      <c r="AP61" s="32" t="str">
        <f>IF($AN61="","",INDEX('Tablas de Códigos'!$I$28:$I$52,$AN61))</f>
        <v/>
      </c>
      <c r="AQ61" s="32" t="str">
        <f>IF($AN61="","",INDEX('Tablas de Códigos'!$J$28:$J$52,$AN61))</f>
        <v/>
      </c>
      <c r="AR61" s="32" t="str">
        <f>IF($AN61="","",INDEX('Tablas de Códigos'!$K$28:$K$52,$AN61))</f>
        <v/>
      </c>
      <c r="AS61" s="32" t="str">
        <f>IF($AN61="","",INDEX('Tablas de Códigos'!$L$28:$L$52,$AN61))</f>
        <v/>
      </c>
      <c r="AT61" s="32" t="str">
        <f>IF($AN61="","",INDEX('Tablas de Códigos'!$M$28:$M$52,$AN61))</f>
        <v/>
      </c>
      <c r="AU61" s="32" t="str">
        <f t="shared" si="54"/>
        <v/>
      </c>
      <c r="AV61" s="32" t="str">
        <f t="shared" si="55"/>
        <v/>
      </c>
      <c r="AW61" s="33" t="str">
        <f t="shared" si="56"/>
        <v/>
      </c>
      <c r="AX61" s="33" t="str">
        <f>IF($A61="","",SUMIFS($H$5:H61,$O$5:O61,$O61,$F$5:F61,$F61,$AL$5:AL61,$AL61))</f>
        <v/>
      </c>
      <c r="AY61" s="33" t="str">
        <f>IF($A61="","",SUMIFS($H$5:H60,$O$5:O60,$O61,$F$5:F60,$F61,$AL$5:AL60,$AL61))</f>
        <v/>
      </c>
      <c r="AZ61" s="33" t="str">
        <f t="shared" si="57"/>
        <v/>
      </c>
      <c r="BA61" s="33" t="str">
        <f t="shared" si="58"/>
        <v/>
      </c>
      <c r="BB61" s="33" t="str">
        <f>IF($A61="","",IF($AM61,IF($AQ61="PORC",$AZ61*$AR61,IF($AQ61="ESCALA_GRAL",(INDEX('Tablas de Códigos'!$D$58:$D$65,MATCH($AZ61,'Tablas de Códigos'!$B$58:$B$65,1))+INDEX('Tablas de Códigos'!$E$58:$E$65,MATCH($AZ61,'Tablas de Códigos'!$B$58:$B$65,1))*($AZ61-INDEX('Tablas de Códigos'!$F$58:$F$65,MATCH($AZ61,'Tablas de Códigos'!$B$58:$B$65,1)))),IF($AQ61="ESCALA_119",(INDEX('Tablas de Códigos'!$D$69:$D$76,MATCH($AZ61,'Tablas de Códigos'!$B$69:$B$76,1))+INDEX('Tablas de Códigos'!$E$69:$E$76,MATCH($AZ61,'Tablas de Códigos'!$B$69:$B$76,1))*($AZ61-INDEX('Tablas de Códigos'!$F$69:$F$76,MATCH($AZ61,'Tablas de Códigos'!$B$69:$B$76,1)))),0))),$AZ61*$AV61))</f>
        <v/>
      </c>
      <c r="BC61" s="33" t="str">
        <f>IF($A61="","",IF($AM61,IF($AQ61="PORC",$BA61*$AR61,IF($AQ61="ESCALA_GRAL",(INDEX('Tablas de Códigos'!$D$58:$D$65,MATCH($BA61,'Tablas de Códigos'!$B$58:$B$65,1))+INDEX('Tablas de Códigos'!$E$58:$E$65,MATCH($BA61,'Tablas de Códigos'!$B$58:$B$65,1))*($BA61-INDEX('Tablas de Códigos'!$F$58:$F$65,MATCH($BA61,'Tablas de Códigos'!$B$58:$B$65,1)))),IF($AQ61="ESCALA_119",(INDEX('Tablas de Códigos'!$D$69:$D$76,MATCH($BA61,'Tablas de Códigos'!$B$69:$B$76,1))+INDEX('Tablas de Códigos'!$E$69:$E$76,MATCH($BA61,'Tablas de Códigos'!$B$69:$B$76,1))*($BA61-INDEX('Tablas de Códigos'!$F$69:$F$76,MATCH($BA61,'Tablas de Códigos'!$B$69:$B$76,1)))),0))),$BA61*$AV61))</f>
        <v/>
      </c>
      <c r="BD61" s="33" t="str">
        <f t="shared" si="59"/>
        <v/>
      </c>
      <c r="BE61" s="33" t="str">
        <f t="shared" si="60"/>
        <v/>
      </c>
      <c r="BF61" s="33" t="str">
        <f t="shared" si="61"/>
        <v/>
      </c>
    </row>
    <row r="62" spans="1:58" ht="15" customHeight="1">
      <c r="A62" s="13"/>
      <c r="B62" s="27"/>
      <c r="C62" s="13"/>
      <c r="D62" s="28"/>
      <c r="E62" s="13"/>
      <c r="F62" s="13"/>
      <c r="G62" s="13"/>
      <c r="H62" s="28"/>
      <c r="I62" s="27"/>
      <c r="J62" s="13"/>
      <c r="K62" s="29" t="str">
        <f t="shared" si="31"/>
        <v/>
      </c>
      <c r="L62" s="14"/>
      <c r="M62" s="30"/>
      <c r="N62" s="13"/>
      <c r="O62" s="13"/>
      <c r="P62" s="14"/>
      <c r="Q62" s="31"/>
      <c r="R62" s="32" t="str">
        <f t="shared" si="32"/>
        <v>00</v>
      </c>
      <c r="S62" s="32" t="str">
        <f t="shared" si="33"/>
        <v/>
      </c>
      <c r="T62" s="32" t="str">
        <f t="shared" si="34"/>
        <v xml:space="preserve">                </v>
      </c>
      <c r="U62" s="32" t="str">
        <f t="shared" si="35"/>
        <v/>
      </c>
      <c r="V62" s="32" t="str">
        <f t="shared" si="36"/>
        <v>0000</v>
      </c>
      <c r="W62" s="32" t="str">
        <f t="shared" si="37"/>
        <v>000</v>
      </c>
      <c r="X62" s="32" t="str">
        <f t="shared" si="38"/>
        <v/>
      </c>
      <c r="Y62" s="32" t="str">
        <f t="shared" si="39"/>
        <v/>
      </c>
      <c r="Z62" s="32" t="str">
        <f t="shared" si="40"/>
        <v/>
      </c>
      <c r="AA62" s="32" t="str">
        <f t="shared" si="41"/>
        <v>00</v>
      </c>
      <c r="AB62" s="32" t="str">
        <f t="shared" si="42"/>
        <v>0</v>
      </c>
      <c r="AC62" s="32" t="str">
        <f t="shared" si="43"/>
        <v/>
      </c>
      <c r="AD62" s="32" t="str">
        <f t="shared" si="44"/>
        <v xml:space="preserve">  0.00</v>
      </c>
      <c r="AE62" s="32" t="str">
        <f t="shared" si="45"/>
        <v xml:space="preserve">          </v>
      </c>
      <c r="AF62" s="32" t="str">
        <f t="shared" si="46"/>
        <v>00</v>
      </c>
      <c r="AG62" s="32" t="str">
        <f t="shared" si="47"/>
        <v xml:space="preserve">                    </v>
      </c>
      <c r="AH62" s="32" t="str">
        <f t="shared" si="48"/>
        <v>00000000000000</v>
      </c>
      <c r="AI62" s="32" t="str">
        <f t="shared" si="49"/>
        <v>00000000000000</v>
      </c>
      <c r="AJ62" s="23" t="str">
        <f t="shared" si="50"/>
        <v/>
      </c>
      <c r="AK62" s="24" t="str">
        <f t="shared" si="51"/>
        <v/>
      </c>
      <c r="AL62" s="32" t="str">
        <f t="shared" si="52"/>
        <v/>
      </c>
      <c r="AM62" s="32" t="str">
        <f t="shared" si="53"/>
        <v/>
      </c>
      <c r="AN62" s="32" t="str">
        <f>IF($A62="","",IFERROR(MATCH($F62,'Tablas de Códigos'!$G$28:$G$52,0),""))</f>
        <v/>
      </c>
      <c r="AO62" s="33" t="str">
        <f>IF($AN62="","",INDEX('Tablas de Códigos'!$H$28:$H$52,$AN62))</f>
        <v/>
      </c>
      <c r="AP62" s="32" t="str">
        <f>IF($AN62="","",INDEX('Tablas de Códigos'!$I$28:$I$52,$AN62))</f>
        <v/>
      </c>
      <c r="AQ62" s="32" t="str">
        <f>IF($AN62="","",INDEX('Tablas de Códigos'!$J$28:$J$52,$AN62))</f>
        <v/>
      </c>
      <c r="AR62" s="32" t="str">
        <f>IF($AN62="","",INDEX('Tablas de Códigos'!$K$28:$K$52,$AN62))</f>
        <v/>
      </c>
      <c r="AS62" s="32" t="str">
        <f>IF($AN62="","",INDEX('Tablas de Códigos'!$L$28:$L$52,$AN62))</f>
        <v/>
      </c>
      <c r="AT62" s="32" t="str">
        <f>IF($AN62="","",INDEX('Tablas de Códigos'!$M$28:$M$52,$AN62))</f>
        <v/>
      </c>
      <c r="AU62" s="32" t="str">
        <f t="shared" si="54"/>
        <v/>
      </c>
      <c r="AV62" s="32" t="str">
        <f t="shared" si="55"/>
        <v/>
      </c>
      <c r="AW62" s="33" t="str">
        <f t="shared" si="56"/>
        <v/>
      </c>
      <c r="AX62" s="33" t="str">
        <f>IF($A62="","",SUMIFS($H$5:H62,$O$5:O62,$O62,$F$5:F62,$F62,$AL$5:AL62,$AL62))</f>
        <v/>
      </c>
      <c r="AY62" s="33" t="str">
        <f>IF($A62="","",SUMIFS($H$5:H61,$O$5:O61,$O62,$F$5:F61,$F62,$AL$5:AL61,$AL62))</f>
        <v/>
      </c>
      <c r="AZ62" s="33" t="str">
        <f t="shared" si="57"/>
        <v/>
      </c>
      <c r="BA62" s="33" t="str">
        <f t="shared" si="58"/>
        <v/>
      </c>
      <c r="BB62" s="33" t="str">
        <f>IF($A62="","",IF($AM62,IF($AQ62="PORC",$AZ62*$AR62,IF($AQ62="ESCALA_GRAL",(INDEX('Tablas de Códigos'!$D$58:$D$65,MATCH($AZ62,'Tablas de Códigos'!$B$58:$B$65,1))+INDEX('Tablas de Códigos'!$E$58:$E$65,MATCH($AZ62,'Tablas de Códigos'!$B$58:$B$65,1))*($AZ62-INDEX('Tablas de Códigos'!$F$58:$F$65,MATCH($AZ62,'Tablas de Códigos'!$B$58:$B$65,1)))),IF($AQ62="ESCALA_119",(INDEX('Tablas de Códigos'!$D$69:$D$76,MATCH($AZ62,'Tablas de Códigos'!$B$69:$B$76,1))+INDEX('Tablas de Códigos'!$E$69:$E$76,MATCH($AZ62,'Tablas de Códigos'!$B$69:$B$76,1))*($AZ62-INDEX('Tablas de Códigos'!$F$69:$F$76,MATCH($AZ62,'Tablas de Códigos'!$B$69:$B$76,1)))),0))),$AZ62*$AV62))</f>
        <v/>
      </c>
      <c r="BC62" s="33" t="str">
        <f>IF($A62="","",IF($AM62,IF($AQ62="PORC",$BA62*$AR62,IF($AQ62="ESCALA_GRAL",(INDEX('Tablas de Códigos'!$D$58:$D$65,MATCH($BA62,'Tablas de Códigos'!$B$58:$B$65,1))+INDEX('Tablas de Códigos'!$E$58:$E$65,MATCH($BA62,'Tablas de Códigos'!$B$58:$B$65,1))*($BA62-INDEX('Tablas de Códigos'!$F$58:$F$65,MATCH($BA62,'Tablas de Códigos'!$B$58:$B$65,1)))),IF($AQ62="ESCALA_119",(INDEX('Tablas de Códigos'!$D$69:$D$76,MATCH($BA62,'Tablas de Códigos'!$B$69:$B$76,1))+INDEX('Tablas de Códigos'!$E$69:$E$76,MATCH($BA62,'Tablas de Códigos'!$B$69:$B$76,1))*($BA62-INDEX('Tablas de Códigos'!$F$69:$F$76,MATCH($BA62,'Tablas de Códigos'!$B$69:$B$76,1)))),0))),$BA62*$AV62))</f>
        <v/>
      </c>
      <c r="BD62" s="33" t="str">
        <f t="shared" si="59"/>
        <v/>
      </c>
      <c r="BE62" s="33" t="str">
        <f t="shared" si="60"/>
        <v/>
      </c>
      <c r="BF62" s="33" t="str">
        <f t="shared" si="61"/>
        <v/>
      </c>
    </row>
    <row r="63" spans="1:58" ht="15" customHeight="1">
      <c r="A63" s="13"/>
      <c r="B63" s="27"/>
      <c r="C63" s="13"/>
      <c r="D63" s="28"/>
      <c r="E63" s="13"/>
      <c r="F63" s="13"/>
      <c r="G63" s="13"/>
      <c r="H63" s="28"/>
      <c r="I63" s="27"/>
      <c r="J63" s="13"/>
      <c r="K63" s="29" t="str">
        <f t="shared" si="31"/>
        <v/>
      </c>
      <c r="L63" s="14"/>
      <c r="M63" s="30"/>
      <c r="N63" s="13"/>
      <c r="O63" s="13"/>
      <c r="P63" s="14"/>
      <c r="Q63" s="31"/>
      <c r="R63" s="32" t="str">
        <f t="shared" si="32"/>
        <v>00</v>
      </c>
      <c r="S63" s="32" t="str">
        <f t="shared" si="33"/>
        <v/>
      </c>
      <c r="T63" s="32" t="str">
        <f t="shared" si="34"/>
        <v xml:space="preserve">                </v>
      </c>
      <c r="U63" s="32" t="str">
        <f t="shared" si="35"/>
        <v/>
      </c>
      <c r="V63" s="32" t="str">
        <f t="shared" si="36"/>
        <v>0000</v>
      </c>
      <c r="W63" s="32" t="str">
        <f t="shared" si="37"/>
        <v>000</v>
      </c>
      <c r="X63" s="32" t="str">
        <f t="shared" si="38"/>
        <v/>
      </c>
      <c r="Y63" s="32" t="str">
        <f t="shared" si="39"/>
        <v/>
      </c>
      <c r="Z63" s="32" t="str">
        <f t="shared" si="40"/>
        <v/>
      </c>
      <c r="AA63" s="32" t="str">
        <f t="shared" si="41"/>
        <v>00</v>
      </c>
      <c r="AB63" s="32" t="str">
        <f t="shared" si="42"/>
        <v>0</v>
      </c>
      <c r="AC63" s="32" t="str">
        <f t="shared" si="43"/>
        <v/>
      </c>
      <c r="AD63" s="32" t="str">
        <f t="shared" si="44"/>
        <v xml:space="preserve">  0.00</v>
      </c>
      <c r="AE63" s="32" t="str">
        <f t="shared" si="45"/>
        <v xml:space="preserve">          </v>
      </c>
      <c r="AF63" s="32" t="str">
        <f t="shared" si="46"/>
        <v>00</v>
      </c>
      <c r="AG63" s="32" t="str">
        <f t="shared" si="47"/>
        <v xml:space="preserve">                    </v>
      </c>
      <c r="AH63" s="32" t="str">
        <f t="shared" si="48"/>
        <v>00000000000000</v>
      </c>
      <c r="AI63" s="32" t="str">
        <f t="shared" si="49"/>
        <v>00000000000000</v>
      </c>
      <c r="AJ63" s="23" t="str">
        <f t="shared" si="50"/>
        <v/>
      </c>
      <c r="AK63" s="24" t="str">
        <f t="shared" si="51"/>
        <v/>
      </c>
      <c r="AL63" s="32" t="str">
        <f t="shared" si="52"/>
        <v/>
      </c>
      <c r="AM63" s="32" t="str">
        <f t="shared" si="53"/>
        <v/>
      </c>
      <c r="AN63" s="32" t="str">
        <f>IF($A63="","",IFERROR(MATCH($F63,'Tablas de Códigos'!$G$28:$G$52,0),""))</f>
        <v/>
      </c>
      <c r="AO63" s="33" t="str">
        <f>IF($AN63="","",INDEX('Tablas de Códigos'!$H$28:$H$52,$AN63))</f>
        <v/>
      </c>
      <c r="AP63" s="32" t="str">
        <f>IF($AN63="","",INDEX('Tablas de Códigos'!$I$28:$I$52,$AN63))</f>
        <v/>
      </c>
      <c r="AQ63" s="32" t="str">
        <f>IF($AN63="","",INDEX('Tablas de Códigos'!$J$28:$J$52,$AN63))</f>
        <v/>
      </c>
      <c r="AR63" s="32" t="str">
        <f>IF($AN63="","",INDEX('Tablas de Códigos'!$K$28:$K$52,$AN63))</f>
        <v/>
      </c>
      <c r="AS63" s="32" t="str">
        <f>IF($AN63="","",INDEX('Tablas de Códigos'!$L$28:$L$52,$AN63))</f>
        <v/>
      </c>
      <c r="AT63" s="32" t="str">
        <f>IF($AN63="","",INDEX('Tablas de Códigos'!$M$28:$M$52,$AN63))</f>
        <v/>
      </c>
      <c r="AU63" s="32" t="str">
        <f t="shared" si="54"/>
        <v/>
      </c>
      <c r="AV63" s="32" t="str">
        <f t="shared" si="55"/>
        <v/>
      </c>
      <c r="AW63" s="33" t="str">
        <f t="shared" si="56"/>
        <v/>
      </c>
      <c r="AX63" s="33" t="str">
        <f>IF($A63="","",SUMIFS($H$5:H63,$O$5:O63,$O63,$F$5:F63,$F63,$AL$5:AL63,$AL63))</f>
        <v/>
      </c>
      <c r="AY63" s="33" t="str">
        <f>IF($A63="","",SUMIFS($H$5:H62,$O$5:O62,$O63,$F$5:F62,$F63,$AL$5:AL62,$AL63))</f>
        <v/>
      </c>
      <c r="AZ63" s="33" t="str">
        <f t="shared" si="57"/>
        <v/>
      </c>
      <c r="BA63" s="33" t="str">
        <f t="shared" si="58"/>
        <v/>
      </c>
      <c r="BB63" s="33" t="str">
        <f>IF($A63="","",IF($AM63,IF($AQ63="PORC",$AZ63*$AR63,IF($AQ63="ESCALA_GRAL",(INDEX('Tablas de Códigos'!$D$58:$D$65,MATCH($AZ63,'Tablas de Códigos'!$B$58:$B$65,1))+INDEX('Tablas de Códigos'!$E$58:$E$65,MATCH($AZ63,'Tablas de Códigos'!$B$58:$B$65,1))*($AZ63-INDEX('Tablas de Códigos'!$F$58:$F$65,MATCH($AZ63,'Tablas de Códigos'!$B$58:$B$65,1)))),IF($AQ63="ESCALA_119",(INDEX('Tablas de Códigos'!$D$69:$D$76,MATCH($AZ63,'Tablas de Códigos'!$B$69:$B$76,1))+INDEX('Tablas de Códigos'!$E$69:$E$76,MATCH($AZ63,'Tablas de Códigos'!$B$69:$B$76,1))*($AZ63-INDEX('Tablas de Códigos'!$F$69:$F$76,MATCH($AZ63,'Tablas de Códigos'!$B$69:$B$76,1)))),0))),$AZ63*$AV63))</f>
        <v/>
      </c>
      <c r="BC63" s="33" t="str">
        <f>IF($A63="","",IF($AM63,IF($AQ63="PORC",$BA63*$AR63,IF($AQ63="ESCALA_GRAL",(INDEX('Tablas de Códigos'!$D$58:$D$65,MATCH($BA63,'Tablas de Códigos'!$B$58:$B$65,1))+INDEX('Tablas de Códigos'!$E$58:$E$65,MATCH($BA63,'Tablas de Códigos'!$B$58:$B$65,1))*($BA63-INDEX('Tablas de Códigos'!$F$58:$F$65,MATCH($BA63,'Tablas de Códigos'!$B$58:$B$65,1)))),IF($AQ63="ESCALA_119",(INDEX('Tablas de Códigos'!$D$69:$D$76,MATCH($BA63,'Tablas de Códigos'!$B$69:$B$76,1))+INDEX('Tablas de Códigos'!$E$69:$E$76,MATCH($BA63,'Tablas de Códigos'!$B$69:$B$76,1))*($BA63-INDEX('Tablas de Códigos'!$F$69:$F$76,MATCH($BA63,'Tablas de Códigos'!$B$69:$B$76,1)))),0))),$BA63*$AV63))</f>
        <v/>
      </c>
      <c r="BD63" s="33" t="str">
        <f t="shared" si="59"/>
        <v/>
      </c>
      <c r="BE63" s="33" t="str">
        <f t="shared" si="60"/>
        <v/>
      </c>
      <c r="BF63" s="33" t="str">
        <f t="shared" si="61"/>
        <v/>
      </c>
    </row>
    <row r="64" spans="1:58" ht="15" customHeight="1">
      <c r="A64" s="13"/>
      <c r="B64" s="27"/>
      <c r="C64" s="13"/>
      <c r="D64" s="28"/>
      <c r="E64" s="13"/>
      <c r="F64" s="13"/>
      <c r="G64" s="13"/>
      <c r="H64" s="28"/>
      <c r="I64" s="27"/>
      <c r="J64" s="13"/>
      <c r="K64" s="29" t="str">
        <f t="shared" si="31"/>
        <v/>
      </c>
      <c r="L64" s="14"/>
      <c r="M64" s="30"/>
      <c r="N64" s="13"/>
      <c r="O64" s="13"/>
      <c r="P64" s="14"/>
      <c r="Q64" s="31"/>
      <c r="R64" s="32" t="str">
        <f t="shared" si="32"/>
        <v>00</v>
      </c>
      <c r="S64" s="32" t="str">
        <f t="shared" si="33"/>
        <v/>
      </c>
      <c r="T64" s="32" t="str">
        <f t="shared" si="34"/>
        <v xml:space="preserve">                </v>
      </c>
      <c r="U64" s="32" t="str">
        <f t="shared" si="35"/>
        <v/>
      </c>
      <c r="V64" s="32" t="str">
        <f t="shared" si="36"/>
        <v>0000</v>
      </c>
      <c r="W64" s="32" t="str">
        <f t="shared" si="37"/>
        <v>000</v>
      </c>
      <c r="X64" s="32" t="str">
        <f t="shared" si="38"/>
        <v/>
      </c>
      <c r="Y64" s="32" t="str">
        <f t="shared" si="39"/>
        <v/>
      </c>
      <c r="Z64" s="32" t="str">
        <f t="shared" si="40"/>
        <v/>
      </c>
      <c r="AA64" s="32" t="str">
        <f t="shared" si="41"/>
        <v>00</v>
      </c>
      <c r="AB64" s="32" t="str">
        <f t="shared" si="42"/>
        <v>0</v>
      </c>
      <c r="AC64" s="32" t="str">
        <f t="shared" si="43"/>
        <v/>
      </c>
      <c r="AD64" s="32" t="str">
        <f t="shared" si="44"/>
        <v xml:space="preserve">  0.00</v>
      </c>
      <c r="AE64" s="32" t="str">
        <f t="shared" si="45"/>
        <v xml:space="preserve">          </v>
      </c>
      <c r="AF64" s="32" t="str">
        <f t="shared" si="46"/>
        <v>00</v>
      </c>
      <c r="AG64" s="32" t="str">
        <f t="shared" si="47"/>
        <v xml:space="preserve">                    </v>
      </c>
      <c r="AH64" s="32" t="str">
        <f t="shared" si="48"/>
        <v>00000000000000</v>
      </c>
      <c r="AI64" s="32" t="str">
        <f t="shared" si="49"/>
        <v>00000000000000</v>
      </c>
      <c r="AJ64" s="23" t="str">
        <f t="shared" si="50"/>
        <v/>
      </c>
      <c r="AK64" s="24" t="str">
        <f t="shared" si="51"/>
        <v/>
      </c>
      <c r="AL64" s="32" t="str">
        <f t="shared" si="52"/>
        <v/>
      </c>
      <c r="AM64" s="32" t="str">
        <f t="shared" si="53"/>
        <v/>
      </c>
      <c r="AN64" s="32" t="str">
        <f>IF($A64="","",IFERROR(MATCH($F64,'Tablas de Códigos'!$G$28:$G$52,0),""))</f>
        <v/>
      </c>
      <c r="AO64" s="33" t="str">
        <f>IF($AN64="","",INDEX('Tablas de Códigos'!$H$28:$H$52,$AN64))</f>
        <v/>
      </c>
      <c r="AP64" s="32" t="str">
        <f>IF($AN64="","",INDEX('Tablas de Códigos'!$I$28:$I$52,$AN64))</f>
        <v/>
      </c>
      <c r="AQ64" s="32" t="str">
        <f>IF($AN64="","",INDEX('Tablas de Códigos'!$J$28:$J$52,$AN64))</f>
        <v/>
      </c>
      <c r="AR64" s="32" t="str">
        <f>IF($AN64="","",INDEX('Tablas de Códigos'!$K$28:$K$52,$AN64))</f>
        <v/>
      </c>
      <c r="AS64" s="32" t="str">
        <f>IF($AN64="","",INDEX('Tablas de Códigos'!$L$28:$L$52,$AN64))</f>
        <v/>
      </c>
      <c r="AT64" s="32" t="str">
        <f>IF($AN64="","",INDEX('Tablas de Códigos'!$M$28:$M$52,$AN64))</f>
        <v/>
      </c>
      <c r="AU64" s="32" t="str">
        <f t="shared" si="54"/>
        <v/>
      </c>
      <c r="AV64" s="32" t="str">
        <f t="shared" si="55"/>
        <v/>
      </c>
      <c r="AW64" s="33" t="str">
        <f t="shared" si="56"/>
        <v/>
      </c>
      <c r="AX64" s="33" t="str">
        <f>IF($A64="","",SUMIFS($H$5:H64,$O$5:O64,$O64,$F$5:F64,$F64,$AL$5:AL64,$AL64))</f>
        <v/>
      </c>
      <c r="AY64" s="33" t="str">
        <f>IF($A64="","",SUMIFS($H$5:H63,$O$5:O63,$O64,$F$5:F63,$F64,$AL$5:AL63,$AL64))</f>
        <v/>
      </c>
      <c r="AZ64" s="33" t="str">
        <f t="shared" si="57"/>
        <v/>
      </c>
      <c r="BA64" s="33" t="str">
        <f t="shared" si="58"/>
        <v/>
      </c>
      <c r="BB64" s="33" t="str">
        <f>IF($A64="","",IF($AM64,IF($AQ64="PORC",$AZ64*$AR64,IF($AQ64="ESCALA_GRAL",(INDEX('Tablas de Códigos'!$D$58:$D$65,MATCH($AZ64,'Tablas de Códigos'!$B$58:$B$65,1))+INDEX('Tablas de Códigos'!$E$58:$E$65,MATCH($AZ64,'Tablas de Códigos'!$B$58:$B$65,1))*($AZ64-INDEX('Tablas de Códigos'!$F$58:$F$65,MATCH($AZ64,'Tablas de Códigos'!$B$58:$B$65,1)))),IF($AQ64="ESCALA_119",(INDEX('Tablas de Códigos'!$D$69:$D$76,MATCH($AZ64,'Tablas de Códigos'!$B$69:$B$76,1))+INDEX('Tablas de Códigos'!$E$69:$E$76,MATCH($AZ64,'Tablas de Códigos'!$B$69:$B$76,1))*($AZ64-INDEX('Tablas de Códigos'!$F$69:$F$76,MATCH($AZ64,'Tablas de Códigos'!$B$69:$B$76,1)))),0))),$AZ64*$AV64))</f>
        <v/>
      </c>
      <c r="BC64" s="33" t="str">
        <f>IF($A64="","",IF($AM64,IF($AQ64="PORC",$BA64*$AR64,IF($AQ64="ESCALA_GRAL",(INDEX('Tablas de Códigos'!$D$58:$D$65,MATCH($BA64,'Tablas de Códigos'!$B$58:$B$65,1))+INDEX('Tablas de Códigos'!$E$58:$E$65,MATCH($BA64,'Tablas de Códigos'!$B$58:$B$65,1))*($BA64-INDEX('Tablas de Códigos'!$F$58:$F$65,MATCH($BA64,'Tablas de Códigos'!$B$58:$B$65,1)))),IF($AQ64="ESCALA_119",(INDEX('Tablas de Códigos'!$D$69:$D$76,MATCH($BA64,'Tablas de Códigos'!$B$69:$B$76,1))+INDEX('Tablas de Códigos'!$E$69:$E$76,MATCH($BA64,'Tablas de Códigos'!$B$69:$B$76,1))*($BA64-INDEX('Tablas de Códigos'!$F$69:$F$76,MATCH($BA64,'Tablas de Códigos'!$B$69:$B$76,1)))),0))),$BA64*$AV64))</f>
        <v/>
      </c>
      <c r="BD64" s="33" t="str">
        <f t="shared" si="59"/>
        <v/>
      </c>
      <c r="BE64" s="33" t="str">
        <f t="shared" si="60"/>
        <v/>
      </c>
      <c r="BF64" s="33" t="str">
        <f t="shared" si="61"/>
        <v/>
      </c>
    </row>
    <row r="65" spans="1:58" ht="15" customHeight="1">
      <c r="A65" s="13"/>
      <c r="B65" s="27"/>
      <c r="C65" s="13"/>
      <c r="D65" s="28"/>
      <c r="E65" s="13"/>
      <c r="F65" s="13"/>
      <c r="G65" s="13"/>
      <c r="H65" s="28"/>
      <c r="I65" s="27"/>
      <c r="J65" s="13"/>
      <c r="K65" s="29" t="str">
        <f t="shared" si="31"/>
        <v/>
      </c>
      <c r="L65" s="14"/>
      <c r="M65" s="30"/>
      <c r="N65" s="13"/>
      <c r="O65" s="13"/>
      <c r="P65" s="14"/>
      <c r="Q65" s="31"/>
      <c r="R65" s="32" t="str">
        <f t="shared" si="32"/>
        <v>00</v>
      </c>
      <c r="S65" s="32" t="str">
        <f t="shared" si="33"/>
        <v/>
      </c>
      <c r="T65" s="32" t="str">
        <f t="shared" si="34"/>
        <v xml:space="preserve">                </v>
      </c>
      <c r="U65" s="32" t="str">
        <f t="shared" si="35"/>
        <v/>
      </c>
      <c r="V65" s="32" t="str">
        <f t="shared" si="36"/>
        <v>0000</v>
      </c>
      <c r="W65" s="32" t="str">
        <f t="shared" si="37"/>
        <v>000</v>
      </c>
      <c r="X65" s="32" t="str">
        <f t="shared" si="38"/>
        <v/>
      </c>
      <c r="Y65" s="32" t="str">
        <f t="shared" si="39"/>
        <v/>
      </c>
      <c r="Z65" s="32" t="str">
        <f t="shared" si="40"/>
        <v/>
      </c>
      <c r="AA65" s="32" t="str">
        <f t="shared" si="41"/>
        <v>00</v>
      </c>
      <c r="AB65" s="32" t="str">
        <f t="shared" si="42"/>
        <v>0</v>
      </c>
      <c r="AC65" s="32" t="str">
        <f t="shared" si="43"/>
        <v/>
      </c>
      <c r="AD65" s="32" t="str">
        <f t="shared" si="44"/>
        <v xml:space="preserve">  0.00</v>
      </c>
      <c r="AE65" s="32" t="str">
        <f t="shared" si="45"/>
        <v xml:space="preserve">          </v>
      </c>
      <c r="AF65" s="32" t="str">
        <f t="shared" si="46"/>
        <v>00</v>
      </c>
      <c r="AG65" s="32" t="str">
        <f t="shared" si="47"/>
        <v xml:space="preserve">                    </v>
      </c>
      <c r="AH65" s="32" t="str">
        <f t="shared" si="48"/>
        <v>00000000000000</v>
      </c>
      <c r="AI65" s="32" t="str">
        <f t="shared" si="49"/>
        <v>00000000000000</v>
      </c>
      <c r="AJ65" s="23" t="str">
        <f t="shared" si="50"/>
        <v/>
      </c>
      <c r="AK65" s="24" t="str">
        <f t="shared" si="51"/>
        <v/>
      </c>
      <c r="AL65" s="32" t="str">
        <f t="shared" si="52"/>
        <v/>
      </c>
      <c r="AM65" s="32" t="str">
        <f t="shared" si="53"/>
        <v/>
      </c>
      <c r="AN65" s="32" t="str">
        <f>IF($A65="","",IFERROR(MATCH($F65,'Tablas de Códigos'!$G$28:$G$52,0),""))</f>
        <v/>
      </c>
      <c r="AO65" s="33" t="str">
        <f>IF($AN65="","",INDEX('Tablas de Códigos'!$H$28:$H$52,$AN65))</f>
        <v/>
      </c>
      <c r="AP65" s="32" t="str">
        <f>IF($AN65="","",INDEX('Tablas de Códigos'!$I$28:$I$52,$AN65))</f>
        <v/>
      </c>
      <c r="AQ65" s="32" t="str">
        <f>IF($AN65="","",INDEX('Tablas de Códigos'!$J$28:$J$52,$AN65))</f>
        <v/>
      </c>
      <c r="AR65" s="32" t="str">
        <f>IF($AN65="","",INDEX('Tablas de Códigos'!$K$28:$K$52,$AN65))</f>
        <v/>
      </c>
      <c r="AS65" s="32" t="str">
        <f>IF($AN65="","",INDEX('Tablas de Códigos'!$L$28:$L$52,$AN65))</f>
        <v/>
      </c>
      <c r="AT65" s="32" t="str">
        <f>IF($AN65="","",INDEX('Tablas de Códigos'!$M$28:$M$52,$AN65))</f>
        <v/>
      </c>
      <c r="AU65" s="32" t="str">
        <f t="shared" si="54"/>
        <v/>
      </c>
      <c r="AV65" s="32" t="str">
        <f t="shared" si="55"/>
        <v/>
      </c>
      <c r="AW65" s="33" t="str">
        <f t="shared" si="56"/>
        <v/>
      </c>
      <c r="AX65" s="33" t="str">
        <f>IF($A65="","",SUMIFS($H$5:H65,$O$5:O65,$O65,$F$5:F65,$F65,$AL$5:AL65,$AL65))</f>
        <v/>
      </c>
      <c r="AY65" s="33" t="str">
        <f>IF($A65="","",SUMIFS($H$5:H64,$O$5:O64,$O65,$F$5:F64,$F65,$AL$5:AL64,$AL65))</f>
        <v/>
      </c>
      <c r="AZ65" s="33" t="str">
        <f t="shared" si="57"/>
        <v/>
      </c>
      <c r="BA65" s="33" t="str">
        <f t="shared" si="58"/>
        <v/>
      </c>
      <c r="BB65" s="33" t="str">
        <f>IF($A65="","",IF($AM65,IF($AQ65="PORC",$AZ65*$AR65,IF($AQ65="ESCALA_GRAL",(INDEX('Tablas de Códigos'!$D$58:$D$65,MATCH($AZ65,'Tablas de Códigos'!$B$58:$B$65,1))+INDEX('Tablas de Códigos'!$E$58:$E$65,MATCH($AZ65,'Tablas de Códigos'!$B$58:$B$65,1))*($AZ65-INDEX('Tablas de Códigos'!$F$58:$F$65,MATCH($AZ65,'Tablas de Códigos'!$B$58:$B$65,1)))),IF($AQ65="ESCALA_119",(INDEX('Tablas de Códigos'!$D$69:$D$76,MATCH($AZ65,'Tablas de Códigos'!$B$69:$B$76,1))+INDEX('Tablas de Códigos'!$E$69:$E$76,MATCH($AZ65,'Tablas de Códigos'!$B$69:$B$76,1))*($AZ65-INDEX('Tablas de Códigos'!$F$69:$F$76,MATCH($AZ65,'Tablas de Códigos'!$B$69:$B$76,1)))),0))),$AZ65*$AV65))</f>
        <v/>
      </c>
      <c r="BC65" s="33" t="str">
        <f>IF($A65="","",IF($AM65,IF($AQ65="PORC",$BA65*$AR65,IF($AQ65="ESCALA_GRAL",(INDEX('Tablas de Códigos'!$D$58:$D$65,MATCH($BA65,'Tablas de Códigos'!$B$58:$B$65,1))+INDEX('Tablas de Códigos'!$E$58:$E$65,MATCH($BA65,'Tablas de Códigos'!$B$58:$B$65,1))*($BA65-INDEX('Tablas de Códigos'!$F$58:$F$65,MATCH($BA65,'Tablas de Códigos'!$B$58:$B$65,1)))),IF($AQ65="ESCALA_119",(INDEX('Tablas de Códigos'!$D$69:$D$76,MATCH($BA65,'Tablas de Códigos'!$B$69:$B$76,1))+INDEX('Tablas de Códigos'!$E$69:$E$76,MATCH($BA65,'Tablas de Códigos'!$B$69:$B$76,1))*($BA65-INDEX('Tablas de Códigos'!$F$69:$F$76,MATCH($BA65,'Tablas de Códigos'!$B$69:$B$76,1)))),0))),$BA65*$AV65))</f>
        <v/>
      </c>
      <c r="BD65" s="33" t="str">
        <f t="shared" si="59"/>
        <v/>
      </c>
      <c r="BE65" s="33" t="str">
        <f t="shared" si="60"/>
        <v/>
      </c>
      <c r="BF65" s="33" t="str">
        <f t="shared" si="61"/>
        <v/>
      </c>
    </row>
    <row r="66" spans="1:58" ht="15" customHeight="1">
      <c r="A66" s="13"/>
      <c r="B66" s="27"/>
      <c r="C66" s="13"/>
      <c r="D66" s="28"/>
      <c r="E66" s="13"/>
      <c r="F66" s="13"/>
      <c r="G66" s="13"/>
      <c r="H66" s="28"/>
      <c r="I66" s="27"/>
      <c r="J66" s="13"/>
      <c r="K66" s="29" t="str">
        <f t="shared" si="31"/>
        <v/>
      </c>
      <c r="L66" s="14"/>
      <c r="M66" s="30"/>
      <c r="N66" s="13"/>
      <c r="O66" s="13"/>
      <c r="P66" s="14"/>
      <c r="Q66" s="31"/>
      <c r="R66" s="32" t="str">
        <f t="shared" si="32"/>
        <v>00</v>
      </c>
      <c r="S66" s="32" t="str">
        <f t="shared" si="33"/>
        <v/>
      </c>
      <c r="T66" s="32" t="str">
        <f t="shared" si="34"/>
        <v xml:space="preserve">                </v>
      </c>
      <c r="U66" s="32" t="str">
        <f t="shared" si="35"/>
        <v/>
      </c>
      <c r="V66" s="32" t="str">
        <f t="shared" si="36"/>
        <v>0000</v>
      </c>
      <c r="W66" s="32" t="str">
        <f t="shared" si="37"/>
        <v>000</v>
      </c>
      <c r="X66" s="32" t="str">
        <f t="shared" si="38"/>
        <v/>
      </c>
      <c r="Y66" s="32" t="str">
        <f t="shared" si="39"/>
        <v/>
      </c>
      <c r="Z66" s="32" t="str">
        <f t="shared" si="40"/>
        <v/>
      </c>
      <c r="AA66" s="32" t="str">
        <f t="shared" si="41"/>
        <v>00</v>
      </c>
      <c r="AB66" s="32" t="str">
        <f t="shared" si="42"/>
        <v>0</v>
      </c>
      <c r="AC66" s="32" t="str">
        <f t="shared" si="43"/>
        <v/>
      </c>
      <c r="AD66" s="32" t="str">
        <f t="shared" si="44"/>
        <v xml:space="preserve">  0.00</v>
      </c>
      <c r="AE66" s="32" t="str">
        <f t="shared" si="45"/>
        <v xml:space="preserve">          </v>
      </c>
      <c r="AF66" s="32" t="str">
        <f t="shared" si="46"/>
        <v>00</v>
      </c>
      <c r="AG66" s="32" t="str">
        <f t="shared" si="47"/>
        <v xml:space="preserve">                    </v>
      </c>
      <c r="AH66" s="32" t="str">
        <f t="shared" si="48"/>
        <v>00000000000000</v>
      </c>
      <c r="AI66" s="32" t="str">
        <f t="shared" si="49"/>
        <v>00000000000000</v>
      </c>
      <c r="AJ66" s="23" t="str">
        <f t="shared" si="50"/>
        <v/>
      </c>
      <c r="AK66" s="24" t="str">
        <f t="shared" si="51"/>
        <v/>
      </c>
      <c r="AL66" s="32" t="str">
        <f t="shared" si="52"/>
        <v/>
      </c>
      <c r="AM66" s="32" t="str">
        <f t="shared" si="53"/>
        <v/>
      </c>
      <c r="AN66" s="32" t="str">
        <f>IF($A66="","",IFERROR(MATCH($F66,'Tablas de Códigos'!$G$28:$G$52,0),""))</f>
        <v/>
      </c>
      <c r="AO66" s="33" t="str">
        <f>IF($AN66="","",INDEX('Tablas de Códigos'!$H$28:$H$52,$AN66))</f>
        <v/>
      </c>
      <c r="AP66" s="32" t="str">
        <f>IF($AN66="","",INDEX('Tablas de Códigos'!$I$28:$I$52,$AN66))</f>
        <v/>
      </c>
      <c r="AQ66" s="32" t="str">
        <f>IF($AN66="","",INDEX('Tablas de Códigos'!$J$28:$J$52,$AN66))</f>
        <v/>
      </c>
      <c r="AR66" s="32" t="str">
        <f>IF($AN66="","",INDEX('Tablas de Códigos'!$K$28:$K$52,$AN66))</f>
        <v/>
      </c>
      <c r="AS66" s="32" t="str">
        <f>IF($AN66="","",INDEX('Tablas de Códigos'!$L$28:$L$52,$AN66))</f>
        <v/>
      </c>
      <c r="AT66" s="32" t="str">
        <f>IF($AN66="","",INDEX('Tablas de Códigos'!$M$28:$M$52,$AN66))</f>
        <v/>
      </c>
      <c r="AU66" s="32" t="str">
        <f t="shared" si="54"/>
        <v/>
      </c>
      <c r="AV66" s="32" t="str">
        <f t="shared" si="55"/>
        <v/>
      </c>
      <c r="AW66" s="33" t="str">
        <f t="shared" si="56"/>
        <v/>
      </c>
      <c r="AX66" s="33" t="str">
        <f>IF($A66="","",SUMIFS($H$5:H66,$O$5:O66,$O66,$F$5:F66,$F66,$AL$5:AL66,$AL66))</f>
        <v/>
      </c>
      <c r="AY66" s="33" t="str">
        <f>IF($A66="","",SUMIFS($H$5:H65,$O$5:O65,$O66,$F$5:F65,$F66,$AL$5:AL65,$AL66))</f>
        <v/>
      </c>
      <c r="AZ66" s="33" t="str">
        <f t="shared" si="57"/>
        <v/>
      </c>
      <c r="BA66" s="33" t="str">
        <f t="shared" si="58"/>
        <v/>
      </c>
      <c r="BB66" s="33" t="str">
        <f>IF($A66="","",IF($AM66,IF($AQ66="PORC",$AZ66*$AR66,IF($AQ66="ESCALA_GRAL",(INDEX('Tablas de Códigos'!$D$58:$D$65,MATCH($AZ66,'Tablas de Códigos'!$B$58:$B$65,1))+INDEX('Tablas de Códigos'!$E$58:$E$65,MATCH($AZ66,'Tablas de Códigos'!$B$58:$B$65,1))*($AZ66-INDEX('Tablas de Códigos'!$F$58:$F$65,MATCH($AZ66,'Tablas de Códigos'!$B$58:$B$65,1)))),IF($AQ66="ESCALA_119",(INDEX('Tablas de Códigos'!$D$69:$D$76,MATCH($AZ66,'Tablas de Códigos'!$B$69:$B$76,1))+INDEX('Tablas de Códigos'!$E$69:$E$76,MATCH($AZ66,'Tablas de Códigos'!$B$69:$B$76,1))*($AZ66-INDEX('Tablas de Códigos'!$F$69:$F$76,MATCH($AZ66,'Tablas de Códigos'!$B$69:$B$76,1)))),0))),$AZ66*$AV66))</f>
        <v/>
      </c>
      <c r="BC66" s="33" t="str">
        <f>IF($A66="","",IF($AM66,IF($AQ66="PORC",$BA66*$AR66,IF($AQ66="ESCALA_GRAL",(INDEX('Tablas de Códigos'!$D$58:$D$65,MATCH($BA66,'Tablas de Códigos'!$B$58:$B$65,1))+INDEX('Tablas de Códigos'!$E$58:$E$65,MATCH($BA66,'Tablas de Códigos'!$B$58:$B$65,1))*($BA66-INDEX('Tablas de Códigos'!$F$58:$F$65,MATCH($BA66,'Tablas de Códigos'!$B$58:$B$65,1)))),IF($AQ66="ESCALA_119",(INDEX('Tablas de Códigos'!$D$69:$D$76,MATCH($BA66,'Tablas de Códigos'!$B$69:$B$76,1))+INDEX('Tablas de Códigos'!$E$69:$E$76,MATCH($BA66,'Tablas de Códigos'!$B$69:$B$76,1))*($BA66-INDEX('Tablas de Códigos'!$F$69:$F$76,MATCH($BA66,'Tablas de Códigos'!$B$69:$B$76,1)))),0))),$BA66*$AV66))</f>
        <v/>
      </c>
      <c r="BD66" s="33" t="str">
        <f t="shared" si="59"/>
        <v/>
      </c>
      <c r="BE66" s="33" t="str">
        <f t="shared" si="60"/>
        <v/>
      </c>
      <c r="BF66" s="33" t="str">
        <f t="shared" si="61"/>
        <v/>
      </c>
    </row>
    <row r="67" spans="1:58" ht="15" customHeight="1">
      <c r="A67" s="13"/>
      <c r="B67" s="27"/>
      <c r="C67" s="13"/>
      <c r="D67" s="28"/>
      <c r="E67" s="13"/>
      <c r="F67" s="13"/>
      <c r="G67" s="13"/>
      <c r="H67" s="28"/>
      <c r="I67" s="27"/>
      <c r="J67" s="13"/>
      <c r="K67" s="29" t="str">
        <f t="shared" si="31"/>
        <v/>
      </c>
      <c r="L67" s="14"/>
      <c r="M67" s="30"/>
      <c r="N67" s="13"/>
      <c r="O67" s="13"/>
      <c r="P67" s="14"/>
      <c r="Q67" s="31"/>
      <c r="R67" s="32" t="str">
        <f t="shared" si="32"/>
        <v>00</v>
      </c>
      <c r="S67" s="32" t="str">
        <f t="shared" si="33"/>
        <v/>
      </c>
      <c r="T67" s="32" t="str">
        <f t="shared" si="34"/>
        <v xml:space="preserve">                </v>
      </c>
      <c r="U67" s="32" t="str">
        <f t="shared" si="35"/>
        <v/>
      </c>
      <c r="V67" s="32" t="str">
        <f t="shared" si="36"/>
        <v>0000</v>
      </c>
      <c r="W67" s="32" t="str">
        <f t="shared" si="37"/>
        <v>000</v>
      </c>
      <c r="X67" s="32" t="str">
        <f t="shared" si="38"/>
        <v/>
      </c>
      <c r="Y67" s="32" t="str">
        <f t="shared" si="39"/>
        <v/>
      </c>
      <c r="Z67" s="32" t="str">
        <f t="shared" si="40"/>
        <v/>
      </c>
      <c r="AA67" s="32" t="str">
        <f t="shared" si="41"/>
        <v>00</v>
      </c>
      <c r="AB67" s="32" t="str">
        <f t="shared" si="42"/>
        <v>0</v>
      </c>
      <c r="AC67" s="32" t="str">
        <f t="shared" si="43"/>
        <v/>
      </c>
      <c r="AD67" s="32" t="str">
        <f t="shared" si="44"/>
        <v xml:space="preserve">  0.00</v>
      </c>
      <c r="AE67" s="32" t="str">
        <f t="shared" si="45"/>
        <v xml:space="preserve">          </v>
      </c>
      <c r="AF67" s="32" t="str">
        <f t="shared" si="46"/>
        <v>00</v>
      </c>
      <c r="AG67" s="32" t="str">
        <f t="shared" si="47"/>
        <v xml:space="preserve">                    </v>
      </c>
      <c r="AH67" s="32" t="str">
        <f t="shared" si="48"/>
        <v>00000000000000</v>
      </c>
      <c r="AI67" s="32" t="str">
        <f t="shared" si="49"/>
        <v>00000000000000</v>
      </c>
      <c r="AJ67" s="23" t="str">
        <f t="shared" si="50"/>
        <v/>
      </c>
      <c r="AK67" s="24" t="str">
        <f t="shared" si="51"/>
        <v/>
      </c>
      <c r="AL67" s="32" t="str">
        <f t="shared" si="52"/>
        <v/>
      </c>
      <c r="AM67" s="32" t="str">
        <f t="shared" si="53"/>
        <v/>
      </c>
      <c r="AN67" s="32" t="str">
        <f>IF($A67="","",IFERROR(MATCH($F67,'Tablas de Códigos'!$G$28:$G$52,0),""))</f>
        <v/>
      </c>
      <c r="AO67" s="33" t="str">
        <f>IF($AN67="","",INDEX('Tablas de Códigos'!$H$28:$H$52,$AN67))</f>
        <v/>
      </c>
      <c r="AP67" s="32" t="str">
        <f>IF($AN67="","",INDEX('Tablas de Códigos'!$I$28:$I$52,$AN67))</f>
        <v/>
      </c>
      <c r="AQ67" s="32" t="str">
        <f>IF($AN67="","",INDEX('Tablas de Códigos'!$J$28:$J$52,$AN67))</f>
        <v/>
      </c>
      <c r="AR67" s="32" t="str">
        <f>IF($AN67="","",INDEX('Tablas de Códigos'!$K$28:$K$52,$AN67))</f>
        <v/>
      </c>
      <c r="AS67" s="32" t="str">
        <f>IF($AN67="","",INDEX('Tablas de Códigos'!$L$28:$L$52,$AN67))</f>
        <v/>
      </c>
      <c r="AT67" s="32" t="str">
        <f>IF($AN67="","",INDEX('Tablas de Códigos'!$M$28:$M$52,$AN67))</f>
        <v/>
      </c>
      <c r="AU67" s="32" t="str">
        <f t="shared" si="54"/>
        <v/>
      </c>
      <c r="AV67" s="32" t="str">
        <f t="shared" si="55"/>
        <v/>
      </c>
      <c r="AW67" s="33" t="str">
        <f t="shared" si="56"/>
        <v/>
      </c>
      <c r="AX67" s="33" t="str">
        <f>IF($A67="","",SUMIFS($H$5:H67,$O$5:O67,$O67,$F$5:F67,$F67,$AL$5:AL67,$AL67))</f>
        <v/>
      </c>
      <c r="AY67" s="33" t="str">
        <f>IF($A67="","",SUMIFS($H$5:H66,$O$5:O66,$O67,$F$5:F66,$F67,$AL$5:AL66,$AL67))</f>
        <v/>
      </c>
      <c r="AZ67" s="33" t="str">
        <f t="shared" si="57"/>
        <v/>
      </c>
      <c r="BA67" s="33" t="str">
        <f t="shared" si="58"/>
        <v/>
      </c>
      <c r="BB67" s="33" t="str">
        <f>IF($A67="","",IF($AM67,IF($AQ67="PORC",$AZ67*$AR67,IF($AQ67="ESCALA_GRAL",(INDEX('Tablas de Códigos'!$D$58:$D$65,MATCH($AZ67,'Tablas de Códigos'!$B$58:$B$65,1))+INDEX('Tablas de Códigos'!$E$58:$E$65,MATCH($AZ67,'Tablas de Códigos'!$B$58:$B$65,1))*($AZ67-INDEX('Tablas de Códigos'!$F$58:$F$65,MATCH($AZ67,'Tablas de Códigos'!$B$58:$B$65,1)))),IF($AQ67="ESCALA_119",(INDEX('Tablas de Códigos'!$D$69:$D$76,MATCH($AZ67,'Tablas de Códigos'!$B$69:$B$76,1))+INDEX('Tablas de Códigos'!$E$69:$E$76,MATCH($AZ67,'Tablas de Códigos'!$B$69:$B$76,1))*($AZ67-INDEX('Tablas de Códigos'!$F$69:$F$76,MATCH($AZ67,'Tablas de Códigos'!$B$69:$B$76,1)))),0))),$AZ67*$AV67))</f>
        <v/>
      </c>
      <c r="BC67" s="33" t="str">
        <f>IF($A67="","",IF($AM67,IF($AQ67="PORC",$BA67*$AR67,IF($AQ67="ESCALA_GRAL",(INDEX('Tablas de Códigos'!$D$58:$D$65,MATCH($BA67,'Tablas de Códigos'!$B$58:$B$65,1))+INDEX('Tablas de Códigos'!$E$58:$E$65,MATCH($BA67,'Tablas de Códigos'!$B$58:$B$65,1))*($BA67-INDEX('Tablas de Códigos'!$F$58:$F$65,MATCH($BA67,'Tablas de Códigos'!$B$58:$B$65,1)))),IF($AQ67="ESCALA_119",(INDEX('Tablas de Códigos'!$D$69:$D$76,MATCH($BA67,'Tablas de Códigos'!$B$69:$B$76,1))+INDEX('Tablas de Códigos'!$E$69:$E$76,MATCH($BA67,'Tablas de Códigos'!$B$69:$B$76,1))*($BA67-INDEX('Tablas de Códigos'!$F$69:$F$76,MATCH($BA67,'Tablas de Códigos'!$B$69:$B$76,1)))),0))),$BA67*$AV67))</f>
        <v/>
      </c>
      <c r="BD67" s="33" t="str">
        <f t="shared" si="59"/>
        <v/>
      </c>
      <c r="BE67" s="33" t="str">
        <f t="shared" si="60"/>
        <v/>
      </c>
      <c r="BF67" s="33" t="str">
        <f t="shared" si="61"/>
        <v/>
      </c>
    </row>
    <row r="68" spans="1:58" ht="15" customHeight="1">
      <c r="A68" s="13"/>
      <c r="B68" s="27"/>
      <c r="C68" s="13"/>
      <c r="D68" s="28"/>
      <c r="E68" s="13"/>
      <c r="F68" s="13"/>
      <c r="G68" s="13"/>
      <c r="H68" s="28"/>
      <c r="I68" s="27"/>
      <c r="J68" s="13"/>
      <c r="K68" s="29" t="str">
        <f t="shared" si="31"/>
        <v/>
      </c>
      <c r="L68" s="14"/>
      <c r="M68" s="30"/>
      <c r="N68" s="13"/>
      <c r="O68" s="13"/>
      <c r="P68" s="14"/>
      <c r="Q68" s="31"/>
      <c r="R68" s="32" t="str">
        <f t="shared" si="32"/>
        <v>00</v>
      </c>
      <c r="S68" s="32" t="str">
        <f t="shared" si="33"/>
        <v/>
      </c>
      <c r="T68" s="32" t="str">
        <f t="shared" si="34"/>
        <v xml:space="preserve">                </v>
      </c>
      <c r="U68" s="32" t="str">
        <f t="shared" si="35"/>
        <v/>
      </c>
      <c r="V68" s="32" t="str">
        <f t="shared" si="36"/>
        <v>0000</v>
      </c>
      <c r="W68" s="32" t="str">
        <f t="shared" si="37"/>
        <v>000</v>
      </c>
      <c r="X68" s="32" t="str">
        <f t="shared" si="38"/>
        <v/>
      </c>
      <c r="Y68" s="32" t="str">
        <f t="shared" si="39"/>
        <v/>
      </c>
      <c r="Z68" s="32" t="str">
        <f t="shared" si="40"/>
        <v/>
      </c>
      <c r="AA68" s="32" t="str">
        <f t="shared" si="41"/>
        <v>00</v>
      </c>
      <c r="AB68" s="32" t="str">
        <f t="shared" si="42"/>
        <v>0</v>
      </c>
      <c r="AC68" s="32" t="str">
        <f t="shared" si="43"/>
        <v/>
      </c>
      <c r="AD68" s="32" t="str">
        <f t="shared" si="44"/>
        <v xml:space="preserve">  0.00</v>
      </c>
      <c r="AE68" s="32" t="str">
        <f t="shared" si="45"/>
        <v xml:space="preserve">          </v>
      </c>
      <c r="AF68" s="32" t="str">
        <f t="shared" si="46"/>
        <v>00</v>
      </c>
      <c r="AG68" s="32" t="str">
        <f t="shared" si="47"/>
        <v xml:space="preserve">                    </v>
      </c>
      <c r="AH68" s="32" t="str">
        <f t="shared" si="48"/>
        <v>00000000000000</v>
      </c>
      <c r="AI68" s="32" t="str">
        <f t="shared" si="49"/>
        <v>00000000000000</v>
      </c>
      <c r="AJ68" s="23" t="str">
        <f t="shared" si="50"/>
        <v/>
      </c>
      <c r="AK68" s="24" t="str">
        <f t="shared" si="51"/>
        <v/>
      </c>
      <c r="AL68" s="32" t="str">
        <f t="shared" si="52"/>
        <v/>
      </c>
      <c r="AM68" s="32" t="str">
        <f t="shared" si="53"/>
        <v/>
      </c>
      <c r="AN68" s="32" t="str">
        <f>IF($A68="","",IFERROR(MATCH($F68,'Tablas de Códigos'!$G$28:$G$52,0),""))</f>
        <v/>
      </c>
      <c r="AO68" s="33" t="str">
        <f>IF($AN68="","",INDEX('Tablas de Códigos'!$H$28:$H$52,$AN68))</f>
        <v/>
      </c>
      <c r="AP68" s="32" t="str">
        <f>IF($AN68="","",INDEX('Tablas de Códigos'!$I$28:$I$52,$AN68))</f>
        <v/>
      </c>
      <c r="AQ68" s="32" t="str">
        <f>IF($AN68="","",INDEX('Tablas de Códigos'!$J$28:$J$52,$AN68))</f>
        <v/>
      </c>
      <c r="AR68" s="32" t="str">
        <f>IF($AN68="","",INDEX('Tablas de Códigos'!$K$28:$K$52,$AN68))</f>
        <v/>
      </c>
      <c r="AS68" s="32" t="str">
        <f>IF($AN68="","",INDEX('Tablas de Códigos'!$L$28:$L$52,$AN68))</f>
        <v/>
      </c>
      <c r="AT68" s="32" t="str">
        <f>IF($AN68="","",INDEX('Tablas de Códigos'!$M$28:$M$52,$AN68))</f>
        <v/>
      </c>
      <c r="AU68" s="32" t="str">
        <f t="shared" si="54"/>
        <v/>
      </c>
      <c r="AV68" s="32" t="str">
        <f t="shared" si="55"/>
        <v/>
      </c>
      <c r="AW68" s="33" t="str">
        <f t="shared" si="56"/>
        <v/>
      </c>
      <c r="AX68" s="33" t="str">
        <f>IF($A68="","",SUMIFS($H$5:H68,$O$5:O68,$O68,$F$5:F68,$F68,$AL$5:AL68,$AL68))</f>
        <v/>
      </c>
      <c r="AY68" s="33" t="str">
        <f>IF($A68="","",SUMIFS($H$5:H67,$O$5:O67,$O68,$F$5:F67,$F68,$AL$5:AL67,$AL68))</f>
        <v/>
      </c>
      <c r="AZ68" s="33" t="str">
        <f t="shared" si="57"/>
        <v/>
      </c>
      <c r="BA68" s="33" t="str">
        <f t="shared" si="58"/>
        <v/>
      </c>
      <c r="BB68" s="33" t="str">
        <f>IF($A68="","",IF($AM68,IF($AQ68="PORC",$AZ68*$AR68,IF($AQ68="ESCALA_GRAL",(INDEX('Tablas de Códigos'!$D$58:$D$65,MATCH($AZ68,'Tablas de Códigos'!$B$58:$B$65,1))+INDEX('Tablas de Códigos'!$E$58:$E$65,MATCH($AZ68,'Tablas de Códigos'!$B$58:$B$65,1))*($AZ68-INDEX('Tablas de Códigos'!$F$58:$F$65,MATCH($AZ68,'Tablas de Códigos'!$B$58:$B$65,1)))),IF($AQ68="ESCALA_119",(INDEX('Tablas de Códigos'!$D$69:$D$76,MATCH($AZ68,'Tablas de Códigos'!$B$69:$B$76,1))+INDEX('Tablas de Códigos'!$E$69:$E$76,MATCH($AZ68,'Tablas de Códigos'!$B$69:$B$76,1))*($AZ68-INDEX('Tablas de Códigos'!$F$69:$F$76,MATCH($AZ68,'Tablas de Códigos'!$B$69:$B$76,1)))),0))),$AZ68*$AV68))</f>
        <v/>
      </c>
      <c r="BC68" s="33" t="str">
        <f>IF($A68="","",IF($AM68,IF($AQ68="PORC",$BA68*$AR68,IF($AQ68="ESCALA_GRAL",(INDEX('Tablas de Códigos'!$D$58:$D$65,MATCH($BA68,'Tablas de Códigos'!$B$58:$B$65,1))+INDEX('Tablas de Códigos'!$E$58:$E$65,MATCH($BA68,'Tablas de Códigos'!$B$58:$B$65,1))*($BA68-INDEX('Tablas de Códigos'!$F$58:$F$65,MATCH($BA68,'Tablas de Códigos'!$B$58:$B$65,1)))),IF($AQ68="ESCALA_119",(INDEX('Tablas de Códigos'!$D$69:$D$76,MATCH($BA68,'Tablas de Códigos'!$B$69:$B$76,1))+INDEX('Tablas de Códigos'!$E$69:$E$76,MATCH($BA68,'Tablas de Códigos'!$B$69:$B$76,1))*($BA68-INDEX('Tablas de Códigos'!$F$69:$F$76,MATCH($BA68,'Tablas de Códigos'!$B$69:$B$76,1)))),0))),$BA68*$AV68))</f>
        <v/>
      </c>
      <c r="BD68" s="33" t="str">
        <f t="shared" si="59"/>
        <v/>
      </c>
      <c r="BE68" s="33" t="str">
        <f t="shared" si="60"/>
        <v/>
      </c>
      <c r="BF68" s="33" t="str">
        <f t="shared" si="61"/>
        <v/>
      </c>
    </row>
    <row r="69" spans="1:58" ht="15" customHeight="1">
      <c r="A69" s="13"/>
      <c r="B69" s="27"/>
      <c r="C69" s="13"/>
      <c r="D69" s="28"/>
      <c r="E69" s="13"/>
      <c r="F69" s="13"/>
      <c r="G69" s="13"/>
      <c r="H69" s="28"/>
      <c r="I69" s="27"/>
      <c r="J69" s="13"/>
      <c r="K69" s="29" t="str">
        <f t="shared" ref="K69:K100" si="62">IF($A69="","",$BF69)</f>
        <v/>
      </c>
      <c r="L69" s="14"/>
      <c r="M69" s="30"/>
      <c r="N69" s="13"/>
      <c r="O69" s="13"/>
      <c r="P69" s="14"/>
      <c r="Q69" s="31"/>
      <c r="R69" s="32" t="str">
        <f t="shared" ref="R69:R100" si="63">RIGHT(REPT("0",2)&amp;IF(ISNUMBER(SEARCH(" - ",A69)),LEFT(A69,SEARCH(" - ",A69)-1),A69),2)</f>
        <v>00</v>
      </c>
      <c r="S69" s="32" t="str">
        <f t="shared" ref="S69:S100" si="64">IF(B69="","",TEXT(B69,"DD/MM/YYYY"))</f>
        <v/>
      </c>
      <c r="T69" s="32" t="str">
        <f t="shared" ref="T69:T100" si="65">LEFT(C69&amp;REPT(" ",16),16)</f>
        <v xml:space="preserve">                </v>
      </c>
      <c r="U69" s="32" t="str">
        <f t="shared" ref="U69:U100" si="66">IF(D69="","",RIGHT(REPT(" ",16)&amp;TRUNC(ABS(D69))&amp;"."&amp;TEXT(ROUND(ABS(MOD(D69,1))*10^2,0),REPT("0",2)),16))</f>
        <v/>
      </c>
      <c r="V69" s="32" t="str">
        <f t="shared" ref="V69:V100" si="67">RIGHT(REPT("0",4)&amp;IF(ISNUMBER(SEARCH(" - ",E69)),LEFT(E69,SEARCH(" - ",E69)-1),E69),4)</f>
        <v>0000</v>
      </c>
      <c r="W69" s="32" t="str">
        <f t="shared" ref="W69:W100" si="68">RIGHT(REPT("0",3)&amp;IF(ISNUMBER(SEARCH(" - ",F69)),LEFT(F69,SEARCH(" - ",F69)-1),F69),3)</f>
        <v>000</v>
      </c>
      <c r="X69" s="32" t="str">
        <f t="shared" ref="X69:X100" si="69">IF(G69="","",LEFT(TEXT(G69,"0"),1))</f>
        <v/>
      </c>
      <c r="Y69" s="32" t="str">
        <f t="shared" ref="Y69:Y100" si="70">IF(H69="","",RIGHT(REPT(" ",14)&amp;TRUNC(ABS(H69))&amp;"."&amp;TEXT(ROUND(ABS(MOD(H69,1))*10^2,0),REPT("0",2)),14))</f>
        <v/>
      </c>
      <c r="Z69" s="32" t="str">
        <f t="shared" ref="Z69:Z100" si="71">IF(I69="","",TEXT(I69,"DD/MM/YYYY"))</f>
        <v/>
      </c>
      <c r="AA69" s="32" t="str">
        <f t="shared" ref="AA69:AA100" si="72">RIGHT(REPT("0",2)&amp;IF(ISNUMBER(SEARCH(" - ",J69)),LEFT(J69,SEARCH(" - ",J69)-1),J69),2)</f>
        <v>00</v>
      </c>
      <c r="AB69" s="32" t="str">
        <f t="shared" ref="AB69:AB100" si="73">"0"</f>
        <v>0</v>
      </c>
      <c r="AC69" s="32" t="str">
        <f t="shared" ref="AC69:AC100" si="74">IF(K69="","",RIGHT(REPT(" ",14)&amp;TRUNC(ABS(K69))&amp;"."&amp;TEXT(ROUND(ABS(MOD(K69,1))*10^2,0),REPT("0",2)),14))</f>
        <v/>
      </c>
      <c r="AD69" s="32" t="str">
        <f t="shared" ref="AD69:AD100" si="75">RIGHT(REPT(" ",6)&amp;TRUNC(ABS(IF(L69="",0,L69)))&amp;"."&amp;TEXT(ROUND(ABS(MOD(IF(L69="",0,L69),1))*10^2,0),REPT("0",2)),6)</f>
        <v xml:space="preserve">  0.00</v>
      </c>
      <c r="AE69" s="32" t="str">
        <f t="shared" ref="AE69:AE100" si="76">IF(M69="",REPT(" ",10),TEXT(M69,"DD/MM/YYYY"))</f>
        <v xml:space="preserve">          </v>
      </c>
      <c r="AF69" s="32" t="str">
        <f t="shared" ref="AF69:AF100" si="77">RIGHT(REPT("0",2)&amp;IF(ISNUMBER(SEARCH(" - ",N69)),LEFT(N69,SEARCH(" - ",N69)-1),N69),2)</f>
        <v>00</v>
      </c>
      <c r="AG69" s="32" t="str">
        <f t="shared" ref="AG69:AG100" si="78">LEFT(O69&amp;REPT(" ",20),20)</f>
        <v xml:space="preserve">                    </v>
      </c>
      <c r="AH69" s="32" t="str">
        <f t="shared" ref="AH69:AH100" si="79">IF(P69="",REPT("0",14),RIGHT(REPT("0",14)&amp;P69,14))</f>
        <v>00000000000000</v>
      </c>
      <c r="AI69" s="32" t="str">
        <f t="shared" ref="AI69:AI100" si="80">IF(Q69="",REPT("0",14),LEFT(Q69&amp;REPT("0",14),14))</f>
        <v>00000000000000</v>
      </c>
      <c r="AJ69" s="23" t="str">
        <f t="shared" ref="AJ69:AJ100" si="81">IF(A69="","",R69&amp;S69&amp;T69&amp;U69&amp;V69&amp;W69&amp;X69&amp;Y69&amp;Z69&amp;AA69&amp;AB69&amp;AC69&amp;AD69&amp;AE69&amp;AF69&amp;AG69&amp;AH69&amp;AI69)</f>
        <v/>
      </c>
      <c r="AK69" s="24" t="str">
        <f t="shared" ref="AK69:AK100" si="82">IF(A69="","",IF(LEN(AJ69)=159,"OK","ERROR ("&amp;LEN(AJ69)&amp;")"))</f>
        <v/>
      </c>
      <c r="AL69" s="32" t="str">
        <f t="shared" ref="AL69:AL100" si="83">IF($A69="","",TEXT($I69,"YYYYMM"))</f>
        <v/>
      </c>
      <c r="AM69" s="32" t="str">
        <f t="shared" ref="AM69:AM100" si="84">IF($A69="","",$AA69="01")</f>
        <v/>
      </c>
      <c r="AN69" s="32" t="str">
        <f>IF($A69="","",IFERROR(MATCH($F69,'Tablas de Códigos'!$G$28:$G$52,0),""))</f>
        <v/>
      </c>
      <c r="AO69" s="33" t="str">
        <f>IF($AN69="","",INDEX('Tablas de Códigos'!$H$28:$H$52,$AN69))</f>
        <v/>
      </c>
      <c r="AP69" s="32" t="str">
        <f>IF($AN69="","",INDEX('Tablas de Códigos'!$I$28:$I$52,$AN69))</f>
        <v/>
      </c>
      <c r="AQ69" s="32" t="str">
        <f>IF($AN69="","",INDEX('Tablas de Códigos'!$J$28:$J$52,$AN69))</f>
        <v/>
      </c>
      <c r="AR69" s="32" t="str">
        <f>IF($AN69="","",INDEX('Tablas de Códigos'!$K$28:$K$52,$AN69))</f>
        <v/>
      </c>
      <c r="AS69" s="32" t="str">
        <f>IF($AN69="","",INDEX('Tablas de Códigos'!$L$28:$L$52,$AN69))</f>
        <v/>
      </c>
      <c r="AT69" s="32" t="str">
        <f>IF($AN69="","",INDEX('Tablas de Códigos'!$M$28:$M$52,$AN69))</f>
        <v/>
      </c>
      <c r="AU69" s="32" t="str">
        <f t="shared" ref="AU69:AU100" si="85">IF($A69="","",OR(LEFT(TEXT($O69,"0"),2)="20",LEFT(TEXT($O69,"0"),2)="23",LEFT(TEXT($O69,"0"),2)="24",LEFT(TEXT($O69,"0"),2)="25",LEFT(TEXT($O69,"0"),2)="26",LEFT(TEXT($O69,"0"),2)="27"))</f>
        <v/>
      </c>
      <c r="AV69" s="32" t="str">
        <f t="shared" ref="AV69:AV100" si="86">IF($AT69="","",IF($AT69,IF($AU69,0.28,0.25),$AS69))</f>
        <v/>
      </c>
      <c r="AW69" s="33" t="str">
        <f t="shared" ref="AW69:AW100" si="87">IF($A69="","",IF($AM69,$AO69,IF($AP69,$AO69,0)))</f>
        <v/>
      </c>
      <c r="AX69" s="33" t="str">
        <f>IF($A69="","",SUMIFS($H$5:H69,$O$5:O69,$O69,$F$5:F69,$F69,$AL$5:AL69,$AL69))</f>
        <v/>
      </c>
      <c r="AY69" s="33" t="str">
        <f>IF($A69="","",SUMIFS($H$5:H68,$O$5:O68,$O69,$F$5:F68,$F69,$AL$5:AL68,$AL69))</f>
        <v/>
      </c>
      <c r="AZ69" s="33" t="str">
        <f t="shared" ref="AZ69:AZ100" si="88">IF($A69="","",MAX($AX69-$AW69,0))</f>
        <v/>
      </c>
      <c r="BA69" s="33" t="str">
        <f t="shared" ref="BA69:BA100" si="89">IF($A69="","",MAX($AY69-$AW69,0))</f>
        <v/>
      </c>
      <c r="BB69" s="33" t="str">
        <f>IF($A69="","",IF($AM69,IF($AQ69="PORC",$AZ69*$AR69,IF($AQ69="ESCALA_GRAL",(INDEX('Tablas de Códigos'!$D$58:$D$65,MATCH($AZ69,'Tablas de Códigos'!$B$58:$B$65,1))+INDEX('Tablas de Códigos'!$E$58:$E$65,MATCH($AZ69,'Tablas de Códigos'!$B$58:$B$65,1))*($AZ69-INDEX('Tablas de Códigos'!$F$58:$F$65,MATCH($AZ69,'Tablas de Códigos'!$B$58:$B$65,1)))),IF($AQ69="ESCALA_119",(INDEX('Tablas de Códigos'!$D$69:$D$76,MATCH($AZ69,'Tablas de Códigos'!$B$69:$B$76,1))+INDEX('Tablas de Códigos'!$E$69:$E$76,MATCH($AZ69,'Tablas de Códigos'!$B$69:$B$76,1))*($AZ69-INDEX('Tablas de Códigos'!$F$69:$F$76,MATCH($AZ69,'Tablas de Códigos'!$B$69:$B$76,1)))),0))),$AZ69*$AV69))</f>
        <v/>
      </c>
      <c r="BC69" s="33" t="str">
        <f>IF($A69="","",IF($AM69,IF($AQ69="PORC",$BA69*$AR69,IF($AQ69="ESCALA_GRAL",(INDEX('Tablas de Códigos'!$D$58:$D$65,MATCH($BA69,'Tablas de Códigos'!$B$58:$B$65,1))+INDEX('Tablas de Códigos'!$E$58:$E$65,MATCH($BA69,'Tablas de Códigos'!$B$58:$B$65,1))*($BA69-INDEX('Tablas de Códigos'!$F$58:$F$65,MATCH($BA69,'Tablas de Códigos'!$B$58:$B$65,1)))),IF($AQ69="ESCALA_119",(INDEX('Tablas de Códigos'!$D$69:$D$76,MATCH($BA69,'Tablas de Códigos'!$B$69:$B$76,1))+INDEX('Tablas de Códigos'!$E$69:$E$76,MATCH($BA69,'Tablas de Códigos'!$B$69:$B$76,1))*($BA69-INDEX('Tablas de Códigos'!$F$69:$F$76,MATCH($BA69,'Tablas de Códigos'!$B$69:$B$76,1)))),0))),$BA69*$AV69))</f>
        <v/>
      </c>
      <c r="BD69" s="33" t="str">
        <f t="shared" ref="BD69:BD100" si="90">IF($A69="","",ROUND($BB69,2)-ROUND($BC69,2))</f>
        <v/>
      </c>
      <c r="BE69" s="33" t="str">
        <f t="shared" ref="BE69:BE100" si="91">IF($A69="","",IF($AM69,240,IF($W69="031",1020,240)))</f>
        <v/>
      </c>
      <c r="BF69" s="33" t="str">
        <f t="shared" ref="BF69:BF100" si="92">IF($A69="","",IF($BD69&lt;$BE69,0,$BD69))</f>
        <v/>
      </c>
    </row>
    <row r="70" spans="1:58" ht="15" customHeight="1">
      <c r="A70" s="13"/>
      <c r="B70" s="27"/>
      <c r="C70" s="13"/>
      <c r="D70" s="28"/>
      <c r="E70" s="13"/>
      <c r="F70" s="13"/>
      <c r="G70" s="13"/>
      <c r="H70" s="28"/>
      <c r="I70" s="27"/>
      <c r="J70" s="13"/>
      <c r="K70" s="29" t="str">
        <f t="shared" si="62"/>
        <v/>
      </c>
      <c r="L70" s="14"/>
      <c r="M70" s="30"/>
      <c r="N70" s="13"/>
      <c r="O70" s="13"/>
      <c r="P70" s="14"/>
      <c r="Q70" s="31"/>
      <c r="R70" s="32" t="str">
        <f t="shared" si="63"/>
        <v>00</v>
      </c>
      <c r="S70" s="32" t="str">
        <f t="shared" si="64"/>
        <v/>
      </c>
      <c r="T70" s="32" t="str">
        <f t="shared" si="65"/>
        <v xml:space="preserve">                </v>
      </c>
      <c r="U70" s="32" t="str">
        <f t="shared" si="66"/>
        <v/>
      </c>
      <c r="V70" s="32" t="str">
        <f t="shared" si="67"/>
        <v>0000</v>
      </c>
      <c r="W70" s="32" t="str">
        <f t="shared" si="68"/>
        <v>000</v>
      </c>
      <c r="X70" s="32" t="str">
        <f t="shared" si="69"/>
        <v/>
      </c>
      <c r="Y70" s="32" t="str">
        <f t="shared" si="70"/>
        <v/>
      </c>
      <c r="Z70" s="32" t="str">
        <f t="shared" si="71"/>
        <v/>
      </c>
      <c r="AA70" s="32" t="str">
        <f t="shared" si="72"/>
        <v>00</v>
      </c>
      <c r="AB70" s="32" t="str">
        <f t="shared" si="73"/>
        <v>0</v>
      </c>
      <c r="AC70" s="32" t="str">
        <f t="shared" si="74"/>
        <v/>
      </c>
      <c r="AD70" s="32" t="str">
        <f t="shared" si="75"/>
        <v xml:space="preserve">  0.00</v>
      </c>
      <c r="AE70" s="32" t="str">
        <f t="shared" si="76"/>
        <v xml:space="preserve">          </v>
      </c>
      <c r="AF70" s="32" t="str">
        <f t="shared" si="77"/>
        <v>00</v>
      </c>
      <c r="AG70" s="32" t="str">
        <f t="shared" si="78"/>
        <v xml:space="preserve">                    </v>
      </c>
      <c r="AH70" s="32" t="str">
        <f t="shared" si="79"/>
        <v>00000000000000</v>
      </c>
      <c r="AI70" s="32" t="str">
        <f t="shared" si="80"/>
        <v>00000000000000</v>
      </c>
      <c r="AJ70" s="23" t="str">
        <f t="shared" si="81"/>
        <v/>
      </c>
      <c r="AK70" s="24" t="str">
        <f t="shared" si="82"/>
        <v/>
      </c>
      <c r="AL70" s="32" t="str">
        <f t="shared" si="83"/>
        <v/>
      </c>
      <c r="AM70" s="32" t="str">
        <f t="shared" si="84"/>
        <v/>
      </c>
      <c r="AN70" s="32" t="str">
        <f>IF($A70="","",IFERROR(MATCH($F70,'Tablas de Códigos'!$G$28:$G$52,0),""))</f>
        <v/>
      </c>
      <c r="AO70" s="33" t="str">
        <f>IF($AN70="","",INDEX('Tablas de Códigos'!$H$28:$H$52,$AN70))</f>
        <v/>
      </c>
      <c r="AP70" s="32" t="str">
        <f>IF($AN70="","",INDEX('Tablas de Códigos'!$I$28:$I$52,$AN70))</f>
        <v/>
      </c>
      <c r="AQ70" s="32" t="str">
        <f>IF($AN70="","",INDEX('Tablas de Códigos'!$J$28:$J$52,$AN70))</f>
        <v/>
      </c>
      <c r="AR70" s="32" t="str">
        <f>IF($AN70="","",INDEX('Tablas de Códigos'!$K$28:$K$52,$AN70))</f>
        <v/>
      </c>
      <c r="AS70" s="32" t="str">
        <f>IF($AN70="","",INDEX('Tablas de Códigos'!$L$28:$L$52,$AN70))</f>
        <v/>
      </c>
      <c r="AT70" s="32" t="str">
        <f>IF($AN70="","",INDEX('Tablas de Códigos'!$M$28:$M$52,$AN70))</f>
        <v/>
      </c>
      <c r="AU70" s="32" t="str">
        <f t="shared" si="85"/>
        <v/>
      </c>
      <c r="AV70" s="32" t="str">
        <f t="shared" si="86"/>
        <v/>
      </c>
      <c r="AW70" s="33" t="str">
        <f t="shared" si="87"/>
        <v/>
      </c>
      <c r="AX70" s="33" t="str">
        <f>IF($A70="","",SUMIFS($H$5:H70,$O$5:O70,$O70,$F$5:F70,$F70,$AL$5:AL70,$AL70))</f>
        <v/>
      </c>
      <c r="AY70" s="33" t="str">
        <f>IF($A70="","",SUMIFS($H$5:H69,$O$5:O69,$O70,$F$5:F69,$F70,$AL$5:AL69,$AL70))</f>
        <v/>
      </c>
      <c r="AZ70" s="33" t="str">
        <f t="shared" si="88"/>
        <v/>
      </c>
      <c r="BA70" s="33" t="str">
        <f t="shared" si="89"/>
        <v/>
      </c>
      <c r="BB70" s="33" t="str">
        <f>IF($A70="","",IF($AM70,IF($AQ70="PORC",$AZ70*$AR70,IF($AQ70="ESCALA_GRAL",(INDEX('Tablas de Códigos'!$D$58:$D$65,MATCH($AZ70,'Tablas de Códigos'!$B$58:$B$65,1))+INDEX('Tablas de Códigos'!$E$58:$E$65,MATCH($AZ70,'Tablas de Códigos'!$B$58:$B$65,1))*($AZ70-INDEX('Tablas de Códigos'!$F$58:$F$65,MATCH($AZ70,'Tablas de Códigos'!$B$58:$B$65,1)))),IF($AQ70="ESCALA_119",(INDEX('Tablas de Códigos'!$D$69:$D$76,MATCH($AZ70,'Tablas de Códigos'!$B$69:$B$76,1))+INDEX('Tablas de Códigos'!$E$69:$E$76,MATCH($AZ70,'Tablas de Códigos'!$B$69:$B$76,1))*($AZ70-INDEX('Tablas de Códigos'!$F$69:$F$76,MATCH($AZ70,'Tablas de Códigos'!$B$69:$B$76,1)))),0))),$AZ70*$AV70))</f>
        <v/>
      </c>
      <c r="BC70" s="33" t="str">
        <f>IF($A70="","",IF($AM70,IF($AQ70="PORC",$BA70*$AR70,IF($AQ70="ESCALA_GRAL",(INDEX('Tablas de Códigos'!$D$58:$D$65,MATCH($BA70,'Tablas de Códigos'!$B$58:$B$65,1))+INDEX('Tablas de Códigos'!$E$58:$E$65,MATCH($BA70,'Tablas de Códigos'!$B$58:$B$65,1))*($BA70-INDEX('Tablas de Códigos'!$F$58:$F$65,MATCH($BA70,'Tablas de Códigos'!$B$58:$B$65,1)))),IF($AQ70="ESCALA_119",(INDEX('Tablas de Códigos'!$D$69:$D$76,MATCH($BA70,'Tablas de Códigos'!$B$69:$B$76,1))+INDEX('Tablas de Códigos'!$E$69:$E$76,MATCH($BA70,'Tablas de Códigos'!$B$69:$B$76,1))*($BA70-INDEX('Tablas de Códigos'!$F$69:$F$76,MATCH($BA70,'Tablas de Códigos'!$B$69:$B$76,1)))),0))),$BA70*$AV70))</f>
        <v/>
      </c>
      <c r="BD70" s="33" t="str">
        <f t="shared" si="90"/>
        <v/>
      </c>
      <c r="BE70" s="33" t="str">
        <f t="shared" si="91"/>
        <v/>
      </c>
      <c r="BF70" s="33" t="str">
        <f t="shared" si="92"/>
        <v/>
      </c>
    </row>
    <row r="71" spans="1:58" ht="15" customHeight="1">
      <c r="A71" s="13"/>
      <c r="B71" s="27"/>
      <c r="C71" s="13"/>
      <c r="D71" s="28"/>
      <c r="E71" s="13"/>
      <c r="F71" s="13"/>
      <c r="G71" s="13"/>
      <c r="H71" s="28"/>
      <c r="I71" s="27"/>
      <c r="J71" s="13"/>
      <c r="K71" s="29" t="str">
        <f t="shared" si="62"/>
        <v/>
      </c>
      <c r="L71" s="14"/>
      <c r="M71" s="30"/>
      <c r="N71" s="13"/>
      <c r="O71" s="13"/>
      <c r="P71" s="14"/>
      <c r="Q71" s="31"/>
      <c r="R71" s="32" t="str">
        <f t="shared" si="63"/>
        <v>00</v>
      </c>
      <c r="S71" s="32" t="str">
        <f t="shared" si="64"/>
        <v/>
      </c>
      <c r="T71" s="32" t="str">
        <f t="shared" si="65"/>
        <v xml:space="preserve">                </v>
      </c>
      <c r="U71" s="32" t="str">
        <f t="shared" si="66"/>
        <v/>
      </c>
      <c r="V71" s="32" t="str">
        <f t="shared" si="67"/>
        <v>0000</v>
      </c>
      <c r="W71" s="32" t="str">
        <f t="shared" si="68"/>
        <v>000</v>
      </c>
      <c r="X71" s="32" t="str">
        <f t="shared" si="69"/>
        <v/>
      </c>
      <c r="Y71" s="32" t="str">
        <f t="shared" si="70"/>
        <v/>
      </c>
      <c r="Z71" s="32" t="str">
        <f t="shared" si="71"/>
        <v/>
      </c>
      <c r="AA71" s="32" t="str">
        <f t="shared" si="72"/>
        <v>00</v>
      </c>
      <c r="AB71" s="32" t="str">
        <f t="shared" si="73"/>
        <v>0</v>
      </c>
      <c r="AC71" s="32" t="str">
        <f t="shared" si="74"/>
        <v/>
      </c>
      <c r="AD71" s="32" t="str">
        <f t="shared" si="75"/>
        <v xml:space="preserve">  0.00</v>
      </c>
      <c r="AE71" s="32" t="str">
        <f t="shared" si="76"/>
        <v xml:space="preserve">          </v>
      </c>
      <c r="AF71" s="32" t="str">
        <f t="shared" si="77"/>
        <v>00</v>
      </c>
      <c r="AG71" s="32" t="str">
        <f t="shared" si="78"/>
        <v xml:space="preserve">                    </v>
      </c>
      <c r="AH71" s="32" t="str">
        <f t="shared" si="79"/>
        <v>00000000000000</v>
      </c>
      <c r="AI71" s="32" t="str">
        <f t="shared" si="80"/>
        <v>00000000000000</v>
      </c>
      <c r="AJ71" s="23" t="str">
        <f t="shared" si="81"/>
        <v/>
      </c>
      <c r="AK71" s="24" t="str">
        <f t="shared" si="82"/>
        <v/>
      </c>
      <c r="AL71" s="32" t="str">
        <f t="shared" si="83"/>
        <v/>
      </c>
      <c r="AM71" s="32" t="str">
        <f t="shared" si="84"/>
        <v/>
      </c>
      <c r="AN71" s="32" t="str">
        <f>IF($A71="","",IFERROR(MATCH($F71,'Tablas de Códigos'!$G$28:$G$52,0),""))</f>
        <v/>
      </c>
      <c r="AO71" s="33" t="str">
        <f>IF($AN71="","",INDEX('Tablas de Códigos'!$H$28:$H$52,$AN71))</f>
        <v/>
      </c>
      <c r="AP71" s="32" t="str">
        <f>IF($AN71="","",INDEX('Tablas de Códigos'!$I$28:$I$52,$AN71))</f>
        <v/>
      </c>
      <c r="AQ71" s="32" t="str">
        <f>IF($AN71="","",INDEX('Tablas de Códigos'!$J$28:$J$52,$AN71))</f>
        <v/>
      </c>
      <c r="AR71" s="32" t="str">
        <f>IF($AN71="","",INDEX('Tablas de Códigos'!$K$28:$K$52,$AN71))</f>
        <v/>
      </c>
      <c r="AS71" s="32" t="str">
        <f>IF($AN71="","",INDEX('Tablas de Códigos'!$L$28:$L$52,$AN71))</f>
        <v/>
      </c>
      <c r="AT71" s="32" t="str">
        <f>IF($AN71="","",INDEX('Tablas de Códigos'!$M$28:$M$52,$AN71))</f>
        <v/>
      </c>
      <c r="AU71" s="32" t="str">
        <f t="shared" si="85"/>
        <v/>
      </c>
      <c r="AV71" s="32" t="str">
        <f t="shared" si="86"/>
        <v/>
      </c>
      <c r="AW71" s="33" t="str">
        <f t="shared" si="87"/>
        <v/>
      </c>
      <c r="AX71" s="33" t="str">
        <f>IF($A71="","",SUMIFS($H$5:H71,$O$5:O71,$O71,$F$5:F71,$F71,$AL$5:AL71,$AL71))</f>
        <v/>
      </c>
      <c r="AY71" s="33" t="str">
        <f>IF($A71="","",SUMIFS($H$5:H70,$O$5:O70,$O71,$F$5:F70,$F71,$AL$5:AL70,$AL71))</f>
        <v/>
      </c>
      <c r="AZ71" s="33" t="str">
        <f t="shared" si="88"/>
        <v/>
      </c>
      <c r="BA71" s="33" t="str">
        <f t="shared" si="89"/>
        <v/>
      </c>
      <c r="BB71" s="33" t="str">
        <f>IF($A71="","",IF($AM71,IF($AQ71="PORC",$AZ71*$AR71,IF($AQ71="ESCALA_GRAL",(INDEX('Tablas de Códigos'!$D$58:$D$65,MATCH($AZ71,'Tablas de Códigos'!$B$58:$B$65,1))+INDEX('Tablas de Códigos'!$E$58:$E$65,MATCH($AZ71,'Tablas de Códigos'!$B$58:$B$65,1))*($AZ71-INDEX('Tablas de Códigos'!$F$58:$F$65,MATCH($AZ71,'Tablas de Códigos'!$B$58:$B$65,1)))),IF($AQ71="ESCALA_119",(INDEX('Tablas de Códigos'!$D$69:$D$76,MATCH($AZ71,'Tablas de Códigos'!$B$69:$B$76,1))+INDEX('Tablas de Códigos'!$E$69:$E$76,MATCH($AZ71,'Tablas de Códigos'!$B$69:$B$76,1))*($AZ71-INDEX('Tablas de Códigos'!$F$69:$F$76,MATCH($AZ71,'Tablas de Códigos'!$B$69:$B$76,1)))),0))),$AZ71*$AV71))</f>
        <v/>
      </c>
      <c r="BC71" s="33" t="str">
        <f>IF($A71="","",IF($AM71,IF($AQ71="PORC",$BA71*$AR71,IF($AQ71="ESCALA_GRAL",(INDEX('Tablas de Códigos'!$D$58:$D$65,MATCH($BA71,'Tablas de Códigos'!$B$58:$B$65,1))+INDEX('Tablas de Códigos'!$E$58:$E$65,MATCH($BA71,'Tablas de Códigos'!$B$58:$B$65,1))*($BA71-INDEX('Tablas de Códigos'!$F$58:$F$65,MATCH($BA71,'Tablas de Códigos'!$B$58:$B$65,1)))),IF($AQ71="ESCALA_119",(INDEX('Tablas de Códigos'!$D$69:$D$76,MATCH($BA71,'Tablas de Códigos'!$B$69:$B$76,1))+INDEX('Tablas de Códigos'!$E$69:$E$76,MATCH($BA71,'Tablas de Códigos'!$B$69:$B$76,1))*($BA71-INDEX('Tablas de Códigos'!$F$69:$F$76,MATCH($BA71,'Tablas de Códigos'!$B$69:$B$76,1)))),0))),$BA71*$AV71))</f>
        <v/>
      </c>
      <c r="BD71" s="33" t="str">
        <f t="shared" si="90"/>
        <v/>
      </c>
      <c r="BE71" s="33" t="str">
        <f t="shared" si="91"/>
        <v/>
      </c>
      <c r="BF71" s="33" t="str">
        <f t="shared" si="92"/>
        <v/>
      </c>
    </row>
    <row r="72" spans="1:58" ht="15" customHeight="1">
      <c r="A72" s="13"/>
      <c r="B72" s="27"/>
      <c r="C72" s="13"/>
      <c r="D72" s="28"/>
      <c r="E72" s="13"/>
      <c r="F72" s="13"/>
      <c r="G72" s="13"/>
      <c r="H72" s="28"/>
      <c r="I72" s="27"/>
      <c r="J72" s="13"/>
      <c r="K72" s="29" t="str">
        <f t="shared" si="62"/>
        <v/>
      </c>
      <c r="L72" s="14"/>
      <c r="M72" s="30"/>
      <c r="N72" s="13"/>
      <c r="O72" s="13"/>
      <c r="P72" s="14"/>
      <c r="Q72" s="31"/>
      <c r="R72" s="32" t="str">
        <f t="shared" si="63"/>
        <v>00</v>
      </c>
      <c r="S72" s="32" t="str">
        <f t="shared" si="64"/>
        <v/>
      </c>
      <c r="T72" s="32" t="str">
        <f t="shared" si="65"/>
        <v xml:space="preserve">                </v>
      </c>
      <c r="U72" s="32" t="str">
        <f t="shared" si="66"/>
        <v/>
      </c>
      <c r="V72" s="32" t="str">
        <f t="shared" si="67"/>
        <v>0000</v>
      </c>
      <c r="W72" s="32" t="str">
        <f t="shared" si="68"/>
        <v>000</v>
      </c>
      <c r="X72" s="32" t="str">
        <f t="shared" si="69"/>
        <v/>
      </c>
      <c r="Y72" s="32" t="str">
        <f t="shared" si="70"/>
        <v/>
      </c>
      <c r="Z72" s="32" t="str">
        <f t="shared" si="71"/>
        <v/>
      </c>
      <c r="AA72" s="32" t="str">
        <f t="shared" si="72"/>
        <v>00</v>
      </c>
      <c r="AB72" s="32" t="str">
        <f t="shared" si="73"/>
        <v>0</v>
      </c>
      <c r="AC72" s="32" t="str">
        <f t="shared" si="74"/>
        <v/>
      </c>
      <c r="AD72" s="32" t="str">
        <f t="shared" si="75"/>
        <v xml:space="preserve">  0.00</v>
      </c>
      <c r="AE72" s="32" t="str">
        <f t="shared" si="76"/>
        <v xml:space="preserve">          </v>
      </c>
      <c r="AF72" s="32" t="str">
        <f t="shared" si="77"/>
        <v>00</v>
      </c>
      <c r="AG72" s="32" t="str">
        <f t="shared" si="78"/>
        <v xml:space="preserve">                    </v>
      </c>
      <c r="AH72" s="32" t="str">
        <f t="shared" si="79"/>
        <v>00000000000000</v>
      </c>
      <c r="AI72" s="32" t="str">
        <f t="shared" si="80"/>
        <v>00000000000000</v>
      </c>
      <c r="AJ72" s="23" t="str">
        <f t="shared" si="81"/>
        <v/>
      </c>
      <c r="AK72" s="24" t="str">
        <f t="shared" si="82"/>
        <v/>
      </c>
      <c r="AL72" s="32" t="str">
        <f t="shared" si="83"/>
        <v/>
      </c>
      <c r="AM72" s="32" t="str">
        <f t="shared" si="84"/>
        <v/>
      </c>
      <c r="AN72" s="32" t="str">
        <f>IF($A72="","",IFERROR(MATCH($F72,'Tablas de Códigos'!$G$28:$G$52,0),""))</f>
        <v/>
      </c>
      <c r="AO72" s="33" t="str">
        <f>IF($AN72="","",INDEX('Tablas de Códigos'!$H$28:$H$52,$AN72))</f>
        <v/>
      </c>
      <c r="AP72" s="32" t="str">
        <f>IF($AN72="","",INDEX('Tablas de Códigos'!$I$28:$I$52,$AN72))</f>
        <v/>
      </c>
      <c r="AQ72" s="32" t="str">
        <f>IF($AN72="","",INDEX('Tablas de Códigos'!$J$28:$J$52,$AN72))</f>
        <v/>
      </c>
      <c r="AR72" s="32" t="str">
        <f>IF($AN72="","",INDEX('Tablas de Códigos'!$K$28:$K$52,$AN72))</f>
        <v/>
      </c>
      <c r="AS72" s="32" t="str">
        <f>IF($AN72="","",INDEX('Tablas de Códigos'!$L$28:$L$52,$AN72))</f>
        <v/>
      </c>
      <c r="AT72" s="32" t="str">
        <f>IF($AN72="","",INDEX('Tablas de Códigos'!$M$28:$M$52,$AN72))</f>
        <v/>
      </c>
      <c r="AU72" s="32" t="str">
        <f t="shared" si="85"/>
        <v/>
      </c>
      <c r="AV72" s="32" t="str">
        <f t="shared" si="86"/>
        <v/>
      </c>
      <c r="AW72" s="33" t="str">
        <f t="shared" si="87"/>
        <v/>
      </c>
      <c r="AX72" s="33" t="str">
        <f>IF($A72="","",SUMIFS($H$5:H72,$O$5:O72,$O72,$F$5:F72,$F72,$AL$5:AL72,$AL72))</f>
        <v/>
      </c>
      <c r="AY72" s="33" t="str">
        <f>IF($A72="","",SUMIFS($H$5:H71,$O$5:O71,$O72,$F$5:F71,$F72,$AL$5:AL71,$AL72))</f>
        <v/>
      </c>
      <c r="AZ72" s="33" t="str">
        <f t="shared" si="88"/>
        <v/>
      </c>
      <c r="BA72" s="33" t="str">
        <f t="shared" si="89"/>
        <v/>
      </c>
      <c r="BB72" s="33" t="str">
        <f>IF($A72="","",IF($AM72,IF($AQ72="PORC",$AZ72*$AR72,IF($AQ72="ESCALA_GRAL",(INDEX('Tablas de Códigos'!$D$58:$D$65,MATCH($AZ72,'Tablas de Códigos'!$B$58:$B$65,1))+INDEX('Tablas de Códigos'!$E$58:$E$65,MATCH($AZ72,'Tablas de Códigos'!$B$58:$B$65,1))*($AZ72-INDEX('Tablas de Códigos'!$F$58:$F$65,MATCH($AZ72,'Tablas de Códigos'!$B$58:$B$65,1)))),IF($AQ72="ESCALA_119",(INDEX('Tablas de Códigos'!$D$69:$D$76,MATCH($AZ72,'Tablas de Códigos'!$B$69:$B$76,1))+INDEX('Tablas de Códigos'!$E$69:$E$76,MATCH($AZ72,'Tablas de Códigos'!$B$69:$B$76,1))*($AZ72-INDEX('Tablas de Códigos'!$F$69:$F$76,MATCH($AZ72,'Tablas de Códigos'!$B$69:$B$76,1)))),0))),$AZ72*$AV72))</f>
        <v/>
      </c>
      <c r="BC72" s="33" t="str">
        <f>IF($A72="","",IF($AM72,IF($AQ72="PORC",$BA72*$AR72,IF($AQ72="ESCALA_GRAL",(INDEX('Tablas de Códigos'!$D$58:$D$65,MATCH($BA72,'Tablas de Códigos'!$B$58:$B$65,1))+INDEX('Tablas de Códigos'!$E$58:$E$65,MATCH($BA72,'Tablas de Códigos'!$B$58:$B$65,1))*($BA72-INDEX('Tablas de Códigos'!$F$58:$F$65,MATCH($BA72,'Tablas de Códigos'!$B$58:$B$65,1)))),IF($AQ72="ESCALA_119",(INDEX('Tablas de Códigos'!$D$69:$D$76,MATCH($BA72,'Tablas de Códigos'!$B$69:$B$76,1))+INDEX('Tablas de Códigos'!$E$69:$E$76,MATCH($BA72,'Tablas de Códigos'!$B$69:$B$76,1))*($BA72-INDEX('Tablas de Códigos'!$F$69:$F$76,MATCH($BA72,'Tablas de Códigos'!$B$69:$B$76,1)))),0))),$BA72*$AV72))</f>
        <v/>
      </c>
      <c r="BD72" s="33" t="str">
        <f t="shared" si="90"/>
        <v/>
      </c>
      <c r="BE72" s="33" t="str">
        <f t="shared" si="91"/>
        <v/>
      </c>
      <c r="BF72" s="33" t="str">
        <f t="shared" si="92"/>
        <v/>
      </c>
    </row>
    <row r="73" spans="1:58" ht="15" customHeight="1">
      <c r="A73" s="13"/>
      <c r="B73" s="27"/>
      <c r="C73" s="13"/>
      <c r="D73" s="28"/>
      <c r="E73" s="13"/>
      <c r="F73" s="13"/>
      <c r="G73" s="13"/>
      <c r="H73" s="28"/>
      <c r="I73" s="27"/>
      <c r="J73" s="13"/>
      <c r="K73" s="29" t="str">
        <f t="shared" si="62"/>
        <v/>
      </c>
      <c r="L73" s="14"/>
      <c r="M73" s="30"/>
      <c r="N73" s="13"/>
      <c r="O73" s="13"/>
      <c r="P73" s="14"/>
      <c r="Q73" s="31"/>
      <c r="R73" s="32" t="str">
        <f t="shared" si="63"/>
        <v>00</v>
      </c>
      <c r="S73" s="32" t="str">
        <f t="shared" si="64"/>
        <v/>
      </c>
      <c r="T73" s="32" t="str">
        <f t="shared" si="65"/>
        <v xml:space="preserve">                </v>
      </c>
      <c r="U73" s="32" t="str">
        <f t="shared" si="66"/>
        <v/>
      </c>
      <c r="V73" s="32" t="str">
        <f t="shared" si="67"/>
        <v>0000</v>
      </c>
      <c r="W73" s="32" t="str">
        <f t="shared" si="68"/>
        <v>000</v>
      </c>
      <c r="X73" s="32" t="str">
        <f t="shared" si="69"/>
        <v/>
      </c>
      <c r="Y73" s="32" t="str">
        <f t="shared" si="70"/>
        <v/>
      </c>
      <c r="Z73" s="32" t="str">
        <f t="shared" si="71"/>
        <v/>
      </c>
      <c r="AA73" s="32" t="str">
        <f t="shared" si="72"/>
        <v>00</v>
      </c>
      <c r="AB73" s="32" t="str">
        <f t="shared" si="73"/>
        <v>0</v>
      </c>
      <c r="AC73" s="32" t="str">
        <f t="shared" si="74"/>
        <v/>
      </c>
      <c r="AD73" s="32" t="str">
        <f t="shared" si="75"/>
        <v xml:space="preserve">  0.00</v>
      </c>
      <c r="AE73" s="32" t="str">
        <f t="shared" si="76"/>
        <v xml:space="preserve">          </v>
      </c>
      <c r="AF73" s="32" t="str">
        <f t="shared" si="77"/>
        <v>00</v>
      </c>
      <c r="AG73" s="32" t="str">
        <f t="shared" si="78"/>
        <v xml:space="preserve">                    </v>
      </c>
      <c r="AH73" s="32" t="str">
        <f t="shared" si="79"/>
        <v>00000000000000</v>
      </c>
      <c r="AI73" s="32" t="str">
        <f t="shared" si="80"/>
        <v>00000000000000</v>
      </c>
      <c r="AJ73" s="23" t="str">
        <f t="shared" si="81"/>
        <v/>
      </c>
      <c r="AK73" s="24" t="str">
        <f t="shared" si="82"/>
        <v/>
      </c>
      <c r="AL73" s="32" t="str">
        <f t="shared" si="83"/>
        <v/>
      </c>
      <c r="AM73" s="32" t="str">
        <f t="shared" si="84"/>
        <v/>
      </c>
      <c r="AN73" s="32" t="str">
        <f>IF($A73="","",IFERROR(MATCH($F73,'Tablas de Códigos'!$G$28:$G$52,0),""))</f>
        <v/>
      </c>
      <c r="AO73" s="33" t="str">
        <f>IF($AN73="","",INDEX('Tablas de Códigos'!$H$28:$H$52,$AN73))</f>
        <v/>
      </c>
      <c r="AP73" s="32" t="str">
        <f>IF($AN73="","",INDEX('Tablas de Códigos'!$I$28:$I$52,$AN73))</f>
        <v/>
      </c>
      <c r="AQ73" s="32" t="str">
        <f>IF($AN73="","",INDEX('Tablas de Códigos'!$J$28:$J$52,$AN73))</f>
        <v/>
      </c>
      <c r="AR73" s="32" t="str">
        <f>IF($AN73="","",INDEX('Tablas de Códigos'!$K$28:$K$52,$AN73))</f>
        <v/>
      </c>
      <c r="AS73" s="32" t="str">
        <f>IF($AN73="","",INDEX('Tablas de Códigos'!$L$28:$L$52,$AN73))</f>
        <v/>
      </c>
      <c r="AT73" s="32" t="str">
        <f>IF($AN73="","",INDEX('Tablas de Códigos'!$M$28:$M$52,$AN73))</f>
        <v/>
      </c>
      <c r="AU73" s="32" t="str">
        <f t="shared" si="85"/>
        <v/>
      </c>
      <c r="AV73" s="32" t="str">
        <f t="shared" si="86"/>
        <v/>
      </c>
      <c r="AW73" s="33" t="str">
        <f t="shared" si="87"/>
        <v/>
      </c>
      <c r="AX73" s="33" t="str">
        <f>IF($A73="","",SUMIFS($H$5:H73,$O$5:O73,$O73,$F$5:F73,$F73,$AL$5:AL73,$AL73))</f>
        <v/>
      </c>
      <c r="AY73" s="33" t="str">
        <f>IF($A73="","",SUMIFS($H$5:H72,$O$5:O72,$O73,$F$5:F72,$F73,$AL$5:AL72,$AL73))</f>
        <v/>
      </c>
      <c r="AZ73" s="33" t="str">
        <f t="shared" si="88"/>
        <v/>
      </c>
      <c r="BA73" s="33" t="str">
        <f t="shared" si="89"/>
        <v/>
      </c>
      <c r="BB73" s="33" t="str">
        <f>IF($A73="","",IF($AM73,IF($AQ73="PORC",$AZ73*$AR73,IF($AQ73="ESCALA_GRAL",(INDEX('Tablas de Códigos'!$D$58:$D$65,MATCH($AZ73,'Tablas de Códigos'!$B$58:$B$65,1))+INDEX('Tablas de Códigos'!$E$58:$E$65,MATCH($AZ73,'Tablas de Códigos'!$B$58:$B$65,1))*($AZ73-INDEX('Tablas de Códigos'!$F$58:$F$65,MATCH($AZ73,'Tablas de Códigos'!$B$58:$B$65,1)))),IF($AQ73="ESCALA_119",(INDEX('Tablas de Códigos'!$D$69:$D$76,MATCH($AZ73,'Tablas de Códigos'!$B$69:$B$76,1))+INDEX('Tablas de Códigos'!$E$69:$E$76,MATCH($AZ73,'Tablas de Códigos'!$B$69:$B$76,1))*($AZ73-INDEX('Tablas de Códigos'!$F$69:$F$76,MATCH($AZ73,'Tablas de Códigos'!$B$69:$B$76,1)))),0))),$AZ73*$AV73))</f>
        <v/>
      </c>
      <c r="BC73" s="33" t="str">
        <f>IF($A73="","",IF($AM73,IF($AQ73="PORC",$BA73*$AR73,IF($AQ73="ESCALA_GRAL",(INDEX('Tablas de Códigos'!$D$58:$D$65,MATCH($BA73,'Tablas de Códigos'!$B$58:$B$65,1))+INDEX('Tablas de Códigos'!$E$58:$E$65,MATCH($BA73,'Tablas de Códigos'!$B$58:$B$65,1))*($BA73-INDEX('Tablas de Códigos'!$F$58:$F$65,MATCH($BA73,'Tablas de Códigos'!$B$58:$B$65,1)))),IF($AQ73="ESCALA_119",(INDEX('Tablas de Códigos'!$D$69:$D$76,MATCH($BA73,'Tablas de Códigos'!$B$69:$B$76,1))+INDEX('Tablas de Códigos'!$E$69:$E$76,MATCH($BA73,'Tablas de Códigos'!$B$69:$B$76,1))*($BA73-INDEX('Tablas de Códigos'!$F$69:$F$76,MATCH($BA73,'Tablas de Códigos'!$B$69:$B$76,1)))),0))),$BA73*$AV73))</f>
        <v/>
      </c>
      <c r="BD73" s="33" t="str">
        <f t="shared" si="90"/>
        <v/>
      </c>
      <c r="BE73" s="33" t="str">
        <f t="shared" si="91"/>
        <v/>
      </c>
      <c r="BF73" s="33" t="str">
        <f t="shared" si="92"/>
        <v/>
      </c>
    </row>
    <row r="74" spans="1:58" ht="15" customHeight="1">
      <c r="A74" s="13"/>
      <c r="B74" s="27"/>
      <c r="C74" s="13"/>
      <c r="D74" s="28"/>
      <c r="E74" s="13"/>
      <c r="F74" s="13"/>
      <c r="G74" s="13"/>
      <c r="H74" s="28"/>
      <c r="I74" s="27"/>
      <c r="J74" s="13"/>
      <c r="K74" s="29" t="str">
        <f t="shared" si="62"/>
        <v/>
      </c>
      <c r="L74" s="14"/>
      <c r="M74" s="30"/>
      <c r="N74" s="13"/>
      <c r="O74" s="13"/>
      <c r="P74" s="14"/>
      <c r="Q74" s="31"/>
      <c r="R74" s="32" t="str">
        <f t="shared" si="63"/>
        <v>00</v>
      </c>
      <c r="S74" s="32" t="str">
        <f t="shared" si="64"/>
        <v/>
      </c>
      <c r="T74" s="32" t="str">
        <f t="shared" si="65"/>
        <v xml:space="preserve">                </v>
      </c>
      <c r="U74" s="32" t="str">
        <f t="shared" si="66"/>
        <v/>
      </c>
      <c r="V74" s="32" t="str">
        <f t="shared" si="67"/>
        <v>0000</v>
      </c>
      <c r="W74" s="32" t="str">
        <f t="shared" si="68"/>
        <v>000</v>
      </c>
      <c r="X74" s="32" t="str">
        <f t="shared" si="69"/>
        <v/>
      </c>
      <c r="Y74" s="32" t="str">
        <f t="shared" si="70"/>
        <v/>
      </c>
      <c r="Z74" s="32" t="str">
        <f t="shared" si="71"/>
        <v/>
      </c>
      <c r="AA74" s="32" t="str">
        <f t="shared" si="72"/>
        <v>00</v>
      </c>
      <c r="AB74" s="32" t="str">
        <f t="shared" si="73"/>
        <v>0</v>
      </c>
      <c r="AC74" s="32" t="str">
        <f t="shared" si="74"/>
        <v/>
      </c>
      <c r="AD74" s="32" t="str">
        <f t="shared" si="75"/>
        <v xml:space="preserve">  0.00</v>
      </c>
      <c r="AE74" s="32" t="str">
        <f t="shared" si="76"/>
        <v xml:space="preserve">          </v>
      </c>
      <c r="AF74" s="32" t="str">
        <f t="shared" si="77"/>
        <v>00</v>
      </c>
      <c r="AG74" s="32" t="str">
        <f t="shared" si="78"/>
        <v xml:space="preserve">                    </v>
      </c>
      <c r="AH74" s="32" t="str">
        <f t="shared" si="79"/>
        <v>00000000000000</v>
      </c>
      <c r="AI74" s="32" t="str">
        <f t="shared" si="80"/>
        <v>00000000000000</v>
      </c>
      <c r="AJ74" s="23" t="str">
        <f t="shared" si="81"/>
        <v/>
      </c>
      <c r="AK74" s="24" t="str">
        <f t="shared" si="82"/>
        <v/>
      </c>
      <c r="AL74" s="32" t="str">
        <f t="shared" si="83"/>
        <v/>
      </c>
      <c r="AM74" s="32" t="str">
        <f t="shared" si="84"/>
        <v/>
      </c>
      <c r="AN74" s="32" t="str">
        <f>IF($A74="","",IFERROR(MATCH($F74,'Tablas de Códigos'!$G$28:$G$52,0),""))</f>
        <v/>
      </c>
      <c r="AO74" s="33" t="str">
        <f>IF($AN74="","",INDEX('Tablas de Códigos'!$H$28:$H$52,$AN74))</f>
        <v/>
      </c>
      <c r="AP74" s="32" t="str">
        <f>IF($AN74="","",INDEX('Tablas de Códigos'!$I$28:$I$52,$AN74))</f>
        <v/>
      </c>
      <c r="AQ74" s="32" t="str">
        <f>IF($AN74="","",INDEX('Tablas de Códigos'!$J$28:$J$52,$AN74))</f>
        <v/>
      </c>
      <c r="AR74" s="32" t="str">
        <f>IF($AN74="","",INDEX('Tablas de Códigos'!$K$28:$K$52,$AN74))</f>
        <v/>
      </c>
      <c r="AS74" s="32" t="str">
        <f>IF($AN74="","",INDEX('Tablas de Códigos'!$L$28:$L$52,$AN74))</f>
        <v/>
      </c>
      <c r="AT74" s="32" t="str">
        <f>IF($AN74="","",INDEX('Tablas de Códigos'!$M$28:$M$52,$AN74))</f>
        <v/>
      </c>
      <c r="AU74" s="32" t="str">
        <f t="shared" si="85"/>
        <v/>
      </c>
      <c r="AV74" s="32" t="str">
        <f t="shared" si="86"/>
        <v/>
      </c>
      <c r="AW74" s="33" t="str">
        <f t="shared" si="87"/>
        <v/>
      </c>
      <c r="AX74" s="33" t="str">
        <f>IF($A74="","",SUMIFS($H$5:H74,$O$5:O74,$O74,$F$5:F74,$F74,$AL$5:AL74,$AL74))</f>
        <v/>
      </c>
      <c r="AY74" s="33" t="str">
        <f>IF($A74="","",SUMIFS($H$5:H73,$O$5:O73,$O74,$F$5:F73,$F74,$AL$5:AL73,$AL74))</f>
        <v/>
      </c>
      <c r="AZ74" s="33" t="str">
        <f t="shared" si="88"/>
        <v/>
      </c>
      <c r="BA74" s="33" t="str">
        <f t="shared" si="89"/>
        <v/>
      </c>
      <c r="BB74" s="33" t="str">
        <f>IF($A74="","",IF($AM74,IF($AQ74="PORC",$AZ74*$AR74,IF($AQ74="ESCALA_GRAL",(INDEX('Tablas de Códigos'!$D$58:$D$65,MATCH($AZ74,'Tablas de Códigos'!$B$58:$B$65,1))+INDEX('Tablas de Códigos'!$E$58:$E$65,MATCH($AZ74,'Tablas de Códigos'!$B$58:$B$65,1))*($AZ74-INDEX('Tablas de Códigos'!$F$58:$F$65,MATCH($AZ74,'Tablas de Códigos'!$B$58:$B$65,1)))),IF($AQ74="ESCALA_119",(INDEX('Tablas de Códigos'!$D$69:$D$76,MATCH($AZ74,'Tablas de Códigos'!$B$69:$B$76,1))+INDEX('Tablas de Códigos'!$E$69:$E$76,MATCH($AZ74,'Tablas de Códigos'!$B$69:$B$76,1))*($AZ74-INDEX('Tablas de Códigos'!$F$69:$F$76,MATCH($AZ74,'Tablas de Códigos'!$B$69:$B$76,1)))),0))),$AZ74*$AV74))</f>
        <v/>
      </c>
      <c r="BC74" s="33" t="str">
        <f>IF($A74="","",IF($AM74,IF($AQ74="PORC",$BA74*$AR74,IF($AQ74="ESCALA_GRAL",(INDEX('Tablas de Códigos'!$D$58:$D$65,MATCH($BA74,'Tablas de Códigos'!$B$58:$B$65,1))+INDEX('Tablas de Códigos'!$E$58:$E$65,MATCH($BA74,'Tablas de Códigos'!$B$58:$B$65,1))*($BA74-INDEX('Tablas de Códigos'!$F$58:$F$65,MATCH($BA74,'Tablas de Códigos'!$B$58:$B$65,1)))),IF($AQ74="ESCALA_119",(INDEX('Tablas de Códigos'!$D$69:$D$76,MATCH($BA74,'Tablas de Códigos'!$B$69:$B$76,1))+INDEX('Tablas de Códigos'!$E$69:$E$76,MATCH($BA74,'Tablas de Códigos'!$B$69:$B$76,1))*($BA74-INDEX('Tablas de Códigos'!$F$69:$F$76,MATCH($BA74,'Tablas de Códigos'!$B$69:$B$76,1)))),0))),$BA74*$AV74))</f>
        <v/>
      </c>
      <c r="BD74" s="33" t="str">
        <f t="shared" si="90"/>
        <v/>
      </c>
      <c r="BE74" s="33" t="str">
        <f t="shared" si="91"/>
        <v/>
      </c>
      <c r="BF74" s="33" t="str">
        <f t="shared" si="92"/>
        <v/>
      </c>
    </row>
    <row r="75" spans="1:58" ht="15" customHeight="1">
      <c r="A75" s="13"/>
      <c r="B75" s="27"/>
      <c r="C75" s="13"/>
      <c r="D75" s="28"/>
      <c r="E75" s="13"/>
      <c r="F75" s="13"/>
      <c r="G75" s="13"/>
      <c r="H75" s="28"/>
      <c r="I75" s="27"/>
      <c r="J75" s="13"/>
      <c r="K75" s="29" t="str">
        <f t="shared" si="62"/>
        <v/>
      </c>
      <c r="L75" s="14"/>
      <c r="M75" s="30"/>
      <c r="N75" s="13"/>
      <c r="O75" s="13"/>
      <c r="P75" s="14"/>
      <c r="Q75" s="31"/>
      <c r="R75" s="32" t="str">
        <f t="shared" si="63"/>
        <v>00</v>
      </c>
      <c r="S75" s="32" t="str">
        <f t="shared" si="64"/>
        <v/>
      </c>
      <c r="T75" s="32" t="str">
        <f t="shared" si="65"/>
        <v xml:space="preserve">                </v>
      </c>
      <c r="U75" s="32" t="str">
        <f t="shared" si="66"/>
        <v/>
      </c>
      <c r="V75" s="32" t="str">
        <f t="shared" si="67"/>
        <v>0000</v>
      </c>
      <c r="W75" s="32" t="str">
        <f t="shared" si="68"/>
        <v>000</v>
      </c>
      <c r="X75" s="32" t="str">
        <f t="shared" si="69"/>
        <v/>
      </c>
      <c r="Y75" s="32" t="str">
        <f t="shared" si="70"/>
        <v/>
      </c>
      <c r="Z75" s="32" t="str">
        <f t="shared" si="71"/>
        <v/>
      </c>
      <c r="AA75" s="32" t="str">
        <f t="shared" si="72"/>
        <v>00</v>
      </c>
      <c r="AB75" s="32" t="str">
        <f t="shared" si="73"/>
        <v>0</v>
      </c>
      <c r="AC75" s="32" t="str">
        <f t="shared" si="74"/>
        <v/>
      </c>
      <c r="AD75" s="32" t="str">
        <f t="shared" si="75"/>
        <v xml:space="preserve">  0.00</v>
      </c>
      <c r="AE75" s="32" t="str">
        <f t="shared" si="76"/>
        <v xml:space="preserve">          </v>
      </c>
      <c r="AF75" s="32" t="str">
        <f t="shared" si="77"/>
        <v>00</v>
      </c>
      <c r="AG75" s="32" t="str">
        <f t="shared" si="78"/>
        <v xml:space="preserve">                    </v>
      </c>
      <c r="AH75" s="32" t="str">
        <f t="shared" si="79"/>
        <v>00000000000000</v>
      </c>
      <c r="AI75" s="32" t="str">
        <f t="shared" si="80"/>
        <v>00000000000000</v>
      </c>
      <c r="AJ75" s="23" t="str">
        <f t="shared" si="81"/>
        <v/>
      </c>
      <c r="AK75" s="24" t="str">
        <f t="shared" si="82"/>
        <v/>
      </c>
      <c r="AL75" s="32" t="str">
        <f t="shared" si="83"/>
        <v/>
      </c>
      <c r="AM75" s="32" t="str">
        <f t="shared" si="84"/>
        <v/>
      </c>
      <c r="AN75" s="32" t="str">
        <f>IF($A75="","",IFERROR(MATCH($F75,'Tablas de Códigos'!$G$28:$G$52,0),""))</f>
        <v/>
      </c>
      <c r="AO75" s="33" t="str">
        <f>IF($AN75="","",INDEX('Tablas de Códigos'!$H$28:$H$52,$AN75))</f>
        <v/>
      </c>
      <c r="AP75" s="32" t="str">
        <f>IF($AN75="","",INDEX('Tablas de Códigos'!$I$28:$I$52,$AN75))</f>
        <v/>
      </c>
      <c r="AQ75" s="32" t="str">
        <f>IF($AN75="","",INDEX('Tablas de Códigos'!$J$28:$J$52,$AN75))</f>
        <v/>
      </c>
      <c r="AR75" s="32" t="str">
        <f>IF($AN75="","",INDEX('Tablas de Códigos'!$K$28:$K$52,$AN75))</f>
        <v/>
      </c>
      <c r="AS75" s="32" t="str">
        <f>IF($AN75="","",INDEX('Tablas de Códigos'!$L$28:$L$52,$AN75))</f>
        <v/>
      </c>
      <c r="AT75" s="32" t="str">
        <f>IF($AN75="","",INDEX('Tablas de Códigos'!$M$28:$M$52,$AN75))</f>
        <v/>
      </c>
      <c r="AU75" s="32" t="str">
        <f t="shared" si="85"/>
        <v/>
      </c>
      <c r="AV75" s="32" t="str">
        <f t="shared" si="86"/>
        <v/>
      </c>
      <c r="AW75" s="33" t="str">
        <f t="shared" si="87"/>
        <v/>
      </c>
      <c r="AX75" s="33" t="str">
        <f>IF($A75="","",SUMIFS($H$5:H75,$O$5:O75,$O75,$F$5:F75,$F75,$AL$5:AL75,$AL75))</f>
        <v/>
      </c>
      <c r="AY75" s="33" t="str">
        <f>IF($A75="","",SUMIFS($H$5:H74,$O$5:O74,$O75,$F$5:F74,$F75,$AL$5:AL74,$AL75))</f>
        <v/>
      </c>
      <c r="AZ75" s="33" t="str">
        <f t="shared" si="88"/>
        <v/>
      </c>
      <c r="BA75" s="33" t="str">
        <f t="shared" si="89"/>
        <v/>
      </c>
      <c r="BB75" s="33" t="str">
        <f>IF($A75="","",IF($AM75,IF($AQ75="PORC",$AZ75*$AR75,IF($AQ75="ESCALA_GRAL",(INDEX('Tablas de Códigos'!$D$58:$D$65,MATCH($AZ75,'Tablas de Códigos'!$B$58:$B$65,1))+INDEX('Tablas de Códigos'!$E$58:$E$65,MATCH($AZ75,'Tablas de Códigos'!$B$58:$B$65,1))*($AZ75-INDEX('Tablas de Códigos'!$F$58:$F$65,MATCH($AZ75,'Tablas de Códigos'!$B$58:$B$65,1)))),IF($AQ75="ESCALA_119",(INDEX('Tablas de Códigos'!$D$69:$D$76,MATCH($AZ75,'Tablas de Códigos'!$B$69:$B$76,1))+INDEX('Tablas de Códigos'!$E$69:$E$76,MATCH($AZ75,'Tablas de Códigos'!$B$69:$B$76,1))*($AZ75-INDEX('Tablas de Códigos'!$F$69:$F$76,MATCH($AZ75,'Tablas de Códigos'!$B$69:$B$76,1)))),0))),$AZ75*$AV75))</f>
        <v/>
      </c>
      <c r="BC75" s="33" t="str">
        <f>IF($A75="","",IF($AM75,IF($AQ75="PORC",$BA75*$AR75,IF($AQ75="ESCALA_GRAL",(INDEX('Tablas de Códigos'!$D$58:$D$65,MATCH($BA75,'Tablas de Códigos'!$B$58:$B$65,1))+INDEX('Tablas de Códigos'!$E$58:$E$65,MATCH($BA75,'Tablas de Códigos'!$B$58:$B$65,1))*($BA75-INDEX('Tablas de Códigos'!$F$58:$F$65,MATCH($BA75,'Tablas de Códigos'!$B$58:$B$65,1)))),IF($AQ75="ESCALA_119",(INDEX('Tablas de Códigos'!$D$69:$D$76,MATCH($BA75,'Tablas de Códigos'!$B$69:$B$76,1))+INDEX('Tablas de Códigos'!$E$69:$E$76,MATCH($BA75,'Tablas de Códigos'!$B$69:$B$76,1))*($BA75-INDEX('Tablas de Códigos'!$F$69:$F$76,MATCH($BA75,'Tablas de Códigos'!$B$69:$B$76,1)))),0))),$BA75*$AV75))</f>
        <v/>
      </c>
      <c r="BD75" s="33" t="str">
        <f t="shared" si="90"/>
        <v/>
      </c>
      <c r="BE75" s="33" t="str">
        <f t="shared" si="91"/>
        <v/>
      </c>
      <c r="BF75" s="33" t="str">
        <f t="shared" si="92"/>
        <v/>
      </c>
    </row>
    <row r="76" spans="1:58" ht="15" customHeight="1">
      <c r="A76" s="13"/>
      <c r="B76" s="27"/>
      <c r="C76" s="13"/>
      <c r="D76" s="28"/>
      <c r="E76" s="13"/>
      <c r="F76" s="13"/>
      <c r="G76" s="13"/>
      <c r="H76" s="28"/>
      <c r="I76" s="27"/>
      <c r="J76" s="13"/>
      <c r="K76" s="29" t="str">
        <f t="shared" si="62"/>
        <v/>
      </c>
      <c r="L76" s="14"/>
      <c r="M76" s="30"/>
      <c r="N76" s="13"/>
      <c r="O76" s="13"/>
      <c r="P76" s="14"/>
      <c r="Q76" s="31"/>
      <c r="R76" s="32" t="str">
        <f t="shared" si="63"/>
        <v>00</v>
      </c>
      <c r="S76" s="32" t="str">
        <f t="shared" si="64"/>
        <v/>
      </c>
      <c r="T76" s="32" t="str">
        <f t="shared" si="65"/>
        <v xml:space="preserve">                </v>
      </c>
      <c r="U76" s="32" t="str">
        <f t="shared" si="66"/>
        <v/>
      </c>
      <c r="V76" s="32" t="str">
        <f t="shared" si="67"/>
        <v>0000</v>
      </c>
      <c r="W76" s="32" t="str">
        <f t="shared" si="68"/>
        <v>000</v>
      </c>
      <c r="X76" s="32" t="str">
        <f t="shared" si="69"/>
        <v/>
      </c>
      <c r="Y76" s="32" t="str">
        <f t="shared" si="70"/>
        <v/>
      </c>
      <c r="Z76" s="32" t="str">
        <f t="shared" si="71"/>
        <v/>
      </c>
      <c r="AA76" s="32" t="str">
        <f t="shared" si="72"/>
        <v>00</v>
      </c>
      <c r="AB76" s="32" t="str">
        <f t="shared" si="73"/>
        <v>0</v>
      </c>
      <c r="AC76" s="32" t="str">
        <f t="shared" si="74"/>
        <v/>
      </c>
      <c r="AD76" s="32" t="str">
        <f t="shared" si="75"/>
        <v xml:space="preserve">  0.00</v>
      </c>
      <c r="AE76" s="32" t="str">
        <f t="shared" si="76"/>
        <v xml:space="preserve">          </v>
      </c>
      <c r="AF76" s="32" t="str">
        <f t="shared" si="77"/>
        <v>00</v>
      </c>
      <c r="AG76" s="32" t="str">
        <f t="shared" si="78"/>
        <v xml:space="preserve">                    </v>
      </c>
      <c r="AH76" s="32" t="str">
        <f t="shared" si="79"/>
        <v>00000000000000</v>
      </c>
      <c r="AI76" s="32" t="str">
        <f t="shared" si="80"/>
        <v>00000000000000</v>
      </c>
      <c r="AJ76" s="23" t="str">
        <f t="shared" si="81"/>
        <v/>
      </c>
      <c r="AK76" s="24" t="str">
        <f t="shared" si="82"/>
        <v/>
      </c>
      <c r="AL76" s="32" t="str">
        <f t="shared" si="83"/>
        <v/>
      </c>
      <c r="AM76" s="32" t="str">
        <f t="shared" si="84"/>
        <v/>
      </c>
      <c r="AN76" s="32" t="str">
        <f>IF($A76="","",IFERROR(MATCH($F76,'Tablas de Códigos'!$G$28:$G$52,0),""))</f>
        <v/>
      </c>
      <c r="AO76" s="33" t="str">
        <f>IF($AN76="","",INDEX('Tablas de Códigos'!$H$28:$H$52,$AN76))</f>
        <v/>
      </c>
      <c r="AP76" s="32" t="str">
        <f>IF($AN76="","",INDEX('Tablas de Códigos'!$I$28:$I$52,$AN76))</f>
        <v/>
      </c>
      <c r="AQ76" s="32" t="str">
        <f>IF($AN76="","",INDEX('Tablas de Códigos'!$J$28:$J$52,$AN76))</f>
        <v/>
      </c>
      <c r="AR76" s="32" t="str">
        <f>IF($AN76="","",INDEX('Tablas de Códigos'!$K$28:$K$52,$AN76))</f>
        <v/>
      </c>
      <c r="AS76" s="32" t="str">
        <f>IF($AN76="","",INDEX('Tablas de Códigos'!$L$28:$L$52,$AN76))</f>
        <v/>
      </c>
      <c r="AT76" s="32" t="str">
        <f>IF($AN76="","",INDEX('Tablas de Códigos'!$M$28:$M$52,$AN76))</f>
        <v/>
      </c>
      <c r="AU76" s="32" t="str">
        <f t="shared" si="85"/>
        <v/>
      </c>
      <c r="AV76" s="32" t="str">
        <f t="shared" si="86"/>
        <v/>
      </c>
      <c r="AW76" s="33" t="str">
        <f t="shared" si="87"/>
        <v/>
      </c>
      <c r="AX76" s="33" t="str">
        <f>IF($A76="","",SUMIFS($H$5:H76,$O$5:O76,$O76,$F$5:F76,$F76,$AL$5:AL76,$AL76))</f>
        <v/>
      </c>
      <c r="AY76" s="33" t="str">
        <f>IF($A76="","",SUMIFS($H$5:H75,$O$5:O75,$O76,$F$5:F75,$F76,$AL$5:AL75,$AL76))</f>
        <v/>
      </c>
      <c r="AZ76" s="33" t="str">
        <f t="shared" si="88"/>
        <v/>
      </c>
      <c r="BA76" s="33" t="str">
        <f t="shared" si="89"/>
        <v/>
      </c>
      <c r="BB76" s="33" t="str">
        <f>IF($A76="","",IF($AM76,IF($AQ76="PORC",$AZ76*$AR76,IF($AQ76="ESCALA_GRAL",(INDEX('Tablas de Códigos'!$D$58:$D$65,MATCH($AZ76,'Tablas de Códigos'!$B$58:$B$65,1))+INDEX('Tablas de Códigos'!$E$58:$E$65,MATCH($AZ76,'Tablas de Códigos'!$B$58:$B$65,1))*($AZ76-INDEX('Tablas de Códigos'!$F$58:$F$65,MATCH($AZ76,'Tablas de Códigos'!$B$58:$B$65,1)))),IF($AQ76="ESCALA_119",(INDEX('Tablas de Códigos'!$D$69:$D$76,MATCH($AZ76,'Tablas de Códigos'!$B$69:$B$76,1))+INDEX('Tablas de Códigos'!$E$69:$E$76,MATCH($AZ76,'Tablas de Códigos'!$B$69:$B$76,1))*($AZ76-INDEX('Tablas de Códigos'!$F$69:$F$76,MATCH($AZ76,'Tablas de Códigos'!$B$69:$B$76,1)))),0))),$AZ76*$AV76))</f>
        <v/>
      </c>
      <c r="BC76" s="33" t="str">
        <f>IF($A76="","",IF($AM76,IF($AQ76="PORC",$BA76*$AR76,IF($AQ76="ESCALA_GRAL",(INDEX('Tablas de Códigos'!$D$58:$D$65,MATCH($BA76,'Tablas de Códigos'!$B$58:$B$65,1))+INDEX('Tablas de Códigos'!$E$58:$E$65,MATCH($BA76,'Tablas de Códigos'!$B$58:$B$65,1))*($BA76-INDEX('Tablas de Códigos'!$F$58:$F$65,MATCH($BA76,'Tablas de Códigos'!$B$58:$B$65,1)))),IF($AQ76="ESCALA_119",(INDEX('Tablas de Códigos'!$D$69:$D$76,MATCH($BA76,'Tablas de Códigos'!$B$69:$B$76,1))+INDEX('Tablas de Códigos'!$E$69:$E$76,MATCH($BA76,'Tablas de Códigos'!$B$69:$B$76,1))*($BA76-INDEX('Tablas de Códigos'!$F$69:$F$76,MATCH($BA76,'Tablas de Códigos'!$B$69:$B$76,1)))),0))),$BA76*$AV76))</f>
        <v/>
      </c>
      <c r="BD76" s="33" t="str">
        <f t="shared" si="90"/>
        <v/>
      </c>
      <c r="BE76" s="33" t="str">
        <f t="shared" si="91"/>
        <v/>
      </c>
      <c r="BF76" s="33" t="str">
        <f t="shared" si="92"/>
        <v/>
      </c>
    </row>
    <row r="77" spans="1:58" ht="15" customHeight="1">
      <c r="A77" s="13"/>
      <c r="B77" s="27"/>
      <c r="C77" s="13"/>
      <c r="D77" s="28"/>
      <c r="E77" s="13"/>
      <c r="F77" s="13"/>
      <c r="G77" s="13"/>
      <c r="H77" s="28"/>
      <c r="I77" s="27"/>
      <c r="J77" s="13"/>
      <c r="K77" s="29" t="str">
        <f t="shared" si="62"/>
        <v/>
      </c>
      <c r="L77" s="14"/>
      <c r="M77" s="30"/>
      <c r="N77" s="13"/>
      <c r="O77" s="13"/>
      <c r="P77" s="14"/>
      <c r="Q77" s="31"/>
      <c r="R77" s="32" t="str">
        <f t="shared" si="63"/>
        <v>00</v>
      </c>
      <c r="S77" s="32" t="str">
        <f t="shared" si="64"/>
        <v/>
      </c>
      <c r="T77" s="32" t="str">
        <f t="shared" si="65"/>
        <v xml:space="preserve">                </v>
      </c>
      <c r="U77" s="32" t="str">
        <f t="shared" si="66"/>
        <v/>
      </c>
      <c r="V77" s="32" t="str">
        <f t="shared" si="67"/>
        <v>0000</v>
      </c>
      <c r="W77" s="32" t="str">
        <f t="shared" si="68"/>
        <v>000</v>
      </c>
      <c r="X77" s="32" t="str">
        <f t="shared" si="69"/>
        <v/>
      </c>
      <c r="Y77" s="32" t="str">
        <f t="shared" si="70"/>
        <v/>
      </c>
      <c r="Z77" s="32" t="str">
        <f t="shared" si="71"/>
        <v/>
      </c>
      <c r="AA77" s="32" t="str">
        <f t="shared" si="72"/>
        <v>00</v>
      </c>
      <c r="AB77" s="32" t="str">
        <f t="shared" si="73"/>
        <v>0</v>
      </c>
      <c r="AC77" s="32" t="str">
        <f t="shared" si="74"/>
        <v/>
      </c>
      <c r="AD77" s="32" t="str">
        <f t="shared" si="75"/>
        <v xml:space="preserve">  0.00</v>
      </c>
      <c r="AE77" s="32" t="str">
        <f t="shared" si="76"/>
        <v xml:space="preserve">          </v>
      </c>
      <c r="AF77" s="32" t="str">
        <f t="shared" si="77"/>
        <v>00</v>
      </c>
      <c r="AG77" s="32" t="str">
        <f t="shared" si="78"/>
        <v xml:space="preserve">                    </v>
      </c>
      <c r="AH77" s="32" t="str">
        <f t="shared" si="79"/>
        <v>00000000000000</v>
      </c>
      <c r="AI77" s="32" t="str">
        <f t="shared" si="80"/>
        <v>00000000000000</v>
      </c>
      <c r="AJ77" s="23" t="str">
        <f t="shared" si="81"/>
        <v/>
      </c>
      <c r="AK77" s="24" t="str">
        <f t="shared" si="82"/>
        <v/>
      </c>
      <c r="AL77" s="32" t="str">
        <f t="shared" si="83"/>
        <v/>
      </c>
      <c r="AM77" s="32" t="str">
        <f t="shared" si="84"/>
        <v/>
      </c>
      <c r="AN77" s="32" t="str">
        <f>IF($A77="","",IFERROR(MATCH($F77,'Tablas de Códigos'!$G$28:$G$52,0),""))</f>
        <v/>
      </c>
      <c r="AO77" s="33" t="str">
        <f>IF($AN77="","",INDEX('Tablas de Códigos'!$H$28:$H$52,$AN77))</f>
        <v/>
      </c>
      <c r="AP77" s="32" t="str">
        <f>IF($AN77="","",INDEX('Tablas de Códigos'!$I$28:$I$52,$AN77))</f>
        <v/>
      </c>
      <c r="AQ77" s="32" t="str">
        <f>IF($AN77="","",INDEX('Tablas de Códigos'!$J$28:$J$52,$AN77))</f>
        <v/>
      </c>
      <c r="AR77" s="32" t="str">
        <f>IF($AN77="","",INDEX('Tablas de Códigos'!$K$28:$K$52,$AN77))</f>
        <v/>
      </c>
      <c r="AS77" s="32" t="str">
        <f>IF($AN77="","",INDEX('Tablas de Códigos'!$L$28:$L$52,$AN77))</f>
        <v/>
      </c>
      <c r="AT77" s="32" t="str">
        <f>IF($AN77="","",INDEX('Tablas de Códigos'!$M$28:$M$52,$AN77))</f>
        <v/>
      </c>
      <c r="AU77" s="32" t="str">
        <f t="shared" si="85"/>
        <v/>
      </c>
      <c r="AV77" s="32" t="str">
        <f t="shared" si="86"/>
        <v/>
      </c>
      <c r="AW77" s="33" t="str">
        <f t="shared" si="87"/>
        <v/>
      </c>
      <c r="AX77" s="33" t="str">
        <f>IF($A77="","",SUMIFS($H$5:H77,$O$5:O77,$O77,$F$5:F77,$F77,$AL$5:AL77,$AL77))</f>
        <v/>
      </c>
      <c r="AY77" s="33" t="str">
        <f>IF($A77="","",SUMIFS($H$5:H76,$O$5:O76,$O77,$F$5:F76,$F77,$AL$5:AL76,$AL77))</f>
        <v/>
      </c>
      <c r="AZ77" s="33" t="str">
        <f t="shared" si="88"/>
        <v/>
      </c>
      <c r="BA77" s="33" t="str">
        <f t="shared" si="89"/>
        <v/>
      </c>
      <c r="BB77" s="33" t="str">
        <f>IF($A77="","",IF($AM77,IF($AQ77="PORC",$AZ77*$AR77,IF($AQ77="ESCALA_GRAL",(INDEX('Tablas de Códigos'!$D$58:$D$65,MATCH($AZ77,'Tablas de Códigos'!$B$58:$B$65,1))+INDEX('Tablas de Códigos'!$E$58:$E$65,MATCH($AZ77,'Tablas de Códigos'!$B$58:$B$65,1))*($AZ77-INDEX('Tablas de Códigos'!$F$58:$F$65,MATCH($AZ77,'Tablas de Códigos'!$B$58:$B$65,1)))),IF($AQ77="ESCALA_119",(INDEX('Tablas de Códigos'!$D$69:$D$76,MATCH($AZ77,'Tablas de Códigos'!$B$69:$B$76,1))+INDEX('Tablas de Códigos'!$E$69:$E$76,MATCH($AZ77,'Tablas de Códigos'!$B$69:$B$76,1))*($AZ77-INDEX('Tablas de Códigos'!$F$69:$F$76,MATCH($AZ77,'Tablas de Códigos'!$B$69:$B$76,1)))),0))),$AZ77*$AV77))</f>
        <v/>
      </c>
      <c r="BC77" s="33" t="str">
        <f>IF($A77="","",IF($AM77,IF($AQ77="PORC",$BA77*$AR77,IF($AQ77="ESCALA_GRAL",(INDEX('Tablas de Códigos'!$D$58:$D$65,MATCH($BA77,'Tablas de Códigos'!$B$58:$B$65,1))+INDEX('Tablas de Códigos'!$E$58:$E$65,MATCH($BA77,'Tablas de Códigos'!$B$58:$B$65,1))*($BA77-INDEX('Tablas de Códigos'!$F$58:$F$65,MATCH($BA77,'Tablas de Códigos'!$B$58:$B$65,1)))),IF($AQ77="ESCALA_119",(INDEX('Tablas de Códigos'!$D$69:$D$76,MATCH($BA77,'Tablas de Códigos'!$B$69:$B$76,1))+INDEX('Tablas de Códigos'!$E$69:$E$76,MATCH($BA77,'Tablas de Códigos'!$B$69:$B$76,1))*($BA77-INDEX('Tablas de Códigos'!$F$69:$F$76,MATCH($BA77,'Tablas de Códigos'!$B$69:$B$76,1)))),0))),$BA77*$AV77))</f>
        <v/>
      </c>
      <c r="BD77" s="33" t="str">
        <f t="shared" si="90"/>
        <v/>
      </c>
      <c r="BE77" s="33" t="str">
        <f t="shared" si="91"/>
        <v/>
      </c>
      <c r="BF77" s="33" t="str">
        <f t="shared" si="92"/>
        <v/>
      </c>
    </row>
    <row r="78" spans="1:58" ht="15" customHeight="1">
      <c r="A78" s="13"/>
      <c r="B78" s="27"/>
      <c r="C78" s="13"/>
      <c r="D78" s="28"/>
      <c r="E78" s="13"/>
      <c r="F78" s="13"/>
      <c r="G78" s="13"/>
      <c r="H78" s="28"/>
      <c r="I78" s="27"/>
      <c r="J78" s="13"/>
      <c r="K78" s="29" t="str">
        <f t="shared" si="62"/>
        <v/>
      </c>
      <c r="L78" s="14"/>
      <c r="M78" s="30"/>
      <c r="N78" s="13"/>
      <c r="O78" s="13"/>
      <c r="P78" s="14"/>
      <c r="Q78" s="31"/>
      <c r="R78" s="32" t="str">
        <f t="shared" si="63"/>
        <v>00</v>
      </c>
      <c r="S78" s="32" t="str">
        <f t="shared" si="64"/>
        <v/>
      </c>
      <c r="T78" s="32" t="str">
        <f t="shared" si="65"/>
        <v xml:space="preserve">                </v>
      </c>
      <c r="U78" s="32" t="str">
        <f t="shared" si="66"/>
        <v/>
      </c>
      <c r="V78" s="32" t="str">
        <f t="shared" si="67"/>
        <v>0000</v>
      </c>
      <c r="W78" s="32" t="str">
        <f t="shared" si="68"/>
        <v>000</v>
      </c>
      <c r="X78" s="32" t="str">
        <f t="shared" si="69"/>
        <v/>
      </c>
      <c r="Y78" s="32" t="str">
        <f t="shared" si="70"/>
        <v/>
      </c>
      <c r="Z78" s="32" t="str">
        <f t="shared" si="71"/>
        <v/>
      </c>
      <c r="AA78" s="32" t="str">
        <f t="shared" si="72"/>
        <v>00</v>
      </c>
      <c r="AB78" s="32" t="str">
        <f t="shared" si="73"/>
        <v>0</v>
      </c>
      <c r="AC78" s="32" t="str">
        <f t="shared" si="74"/>
        <v/>
      </c>
      <c r="AD78" s="32" t="str">
        <f t="shared" si="75"/>
        <v xml:space="preserve">  0.00</v>
      </c>
      <c r="AE78" s="32" t="str">
        <f t="shared" si="76"/>
        <v xml:space="preserve">          </v>
      </c>
      <c r="AF78" s="32" t="str">
        <f t="shared" si="77"/>
        <v>00</v>
      </c>
      <c r="AG78" s="32" t="str">
        <f t="shared" si="78"/>
        <v xml:space="preserve">                    </v>
      </c>
      <c r="AH78" s="32" t="str">
        <f t="shared" si="79"/>
        <v>00000000000000</v>
      </c>
      <c r="AI78" s="32" t="str">
        <f t="shared" si="80"/>
        <v>00000000000000</v>
      </c>
      <c r="AJ78" s="23" t="str">
        <f t="shared" si="81"/>
        <v/>
      </c>
      <c r="AK78" s="24" t="str">
        <f t="shared" si="82"/>
        <v/>
      </c>
      <c r="AL78" s="32" t="str">
        <f t="shared" si="83"/>
        <v/>
      </c>
      <c r="AM78" s="32" t="str">
        <f t="shared" si="84"/>
        <v/>
      </c>
      <c r="AN78" s="32" t="str">
        <f>IF($A78="","",IFERROR(MATCH($F78,'Tablas de Códigos'!$G$28:$G$52,0),""))</f>
        <v/>
      </c>
      <c r="AO78" s="33" t="str">
        <f>IF($AN78="","",INDEX('Tablas de Códigos'!$H$28:$H$52,$AN78))</f>
        <v/>
      </c>
      <c r="AP78" s="32" t="str">
        <f>IF($AN78="","",INDEX('Tablas de Códigos'!$I$28:$I$52,$AN78))</f>
        <v/>
      </c>
      <c r="AQ78" s="32" t="str">
        <f>IF($AN78="","",INDEX('Tablas de Códigos'!$J$28:$J$52,$AN78))</f>
        <v/>
      </c>
      <c r="AR78" s="32" t="str">
        <f>IF($AN78="","",INDEX('Tablas de Códigos'!$K$28:$K$52,$AN78))</f>
        <v/>
      </c>
      <c r="AS78" s="32" t="str">
        <f>IF($AN78="","",INDEX('Tablas de Códigos'!$L$28:$L$52,$AN78))</f>
        <v/>
      </c>
      <c r="AT78" s="32" t="str">
        <f>IF($AN78="","",INDEX('Tablas de Códigos'!$M$28:$M$52,$AN78))</f>
        <v/>
      </c>
      <c r="AU78" s="32" t="str">
        <f t="shared" si="85"/>
        <v/>
      </c>
      <c r="AV78" s="32" t="str">
        <f t="shared" si="86"/>
        <v/>
      </c>
      <c r="AW78" s="33" t="str">
        <f t="shared" si="87"/>
        <v/>
      </c>
      <c r="AX78" s="33" t="str">
        <f>IF($A78="","",SUMIFS($H$5:H78,$O$5:O78,$O78,$F$5:F78,$F78,$AL$5:AL78,$AL78))</f>
        <v/>
      </c>
      <c r="AY78" s="33" t="str">
        <f>IF($A78="","",SUMIFS($H$5:H77,$O$5:O77,$O78,$F$5:F77,$F78,$AL$5:AL77,$AL78))</f>
        <v/>
      </c>
      <c r="AZ78" s="33" t="str">
        <f t="shared" si="88"/>
        <v/>
      </c>
      <c r="BA78" s="33" t="str">
        <f t="shared" si="89"/>
        <v/>
      </c>
      <c r="BB78" s="33" t="str">
        <f>IF($A78="","",IF($AM78,IF($AQ78="PORC",$AZ78*$AR78,IF($AQ78="ESCALA_GRAL",(INDEX('Tablas de Códigos'!$D$58:$D$65,MATCH($AZ78,'Tablas de Códigos'!$B$58:$B$65,1))+INDEX('Tablas de Códigos'!$E$58:$E$65,MATCH($AZ78,'Tablas de Códigos'!$B$58:$B$65,1))*($AZ78-INDEX('Tablas de Códigos'!$F$58:$F$65,MATCH($AZ78,'Tablas de Códigos'!$B$58:$B$65,1)))),IF($AQ78="ESCALA_119",(INDEX('Tablas de Códigos'!$D$69:$D$76,MATCH($AZ78,'Tablas de Códigos'!$B$69:$B$76,1))+INDEX('Tablas de Códigos'!$E$69:$E$76,MATCH($AZ78,'Tablas de Códigos'!$B$69:$B$76,1))*($AZ78-INDEX('Tablas de Códigos'!$F$69:$F$76,MATCH($AZ78,'Tablas de Códigos'!$B$69:$B$76,1)))),0))),$AZ78*$AV78))</f>
        <v/>
      </c>
      <c r="BC78" s="33" t="str">
        <f>IF($A78="","",IF($AM78,IF($AQ78="PORC",$BA78*$AR78,IF($AQ78="ESCALA_GRAL",(INDEX('Tablas de Códigos'!$D$58:$D$65,MATCH($BA78,'Tablas de Códigos'!$B$58:$B$65,1))+INDEX('Tablas de Códigos'!$E$58:$E$65,MATCH($BA78,'Tablas de Códigos'!$B$58:$B$65,1))*($BA78-INDEX('Tablas de Códigos'!$F$58:$F$65,MATCH($BA78,'Tablas de Códigos'!$B$58:$B$65,1)))),IF($AQ78="ESCALA_119",(INDEX('Tablas de Códigos'!$D$69:$D$76,MATCH($BA78,'Tablas de Códigos'!$B$69:$B$76,1))+INDEX('Tablas de Códigos'!$E$69:$E$76,MATCH($BA78,'Tablas de Códigos'!$B$69:$B$76,1))*($BA78-INDEX('Tablas de Códigos'!$F$69:$F$76,MATCH($BA78,'Tablas de Códigos'!$B$69:$B$76,1)))),0))),$BA78*$AV78))</f>
        <v/>
      </c>
      <c r="BD78" s="33" t="str">
        <f t="shared" si="90"/>
        <v/>
      </c>
      <c r="BE78" s="33" t="str">
        <f t="shared" si="91"/>
        <v/>
      </c>
      <c r="BF78" s="33" t="str">
        <f t="shared" si="92"/>
        <v/>
      </c>
    </row>
    <row r="79" spans="1:58" ht="15" customHeight="1">
      <c r="A79" s="13"/>
      <c r="B79" s="27"/>
      <c r="C79" s="13"/>
      <c r="D79" s="28"/>
      <c r="E79" s="13"/>
      <c r="F79" s="13"/>
      <c r="G79" s="13"/>
      <c r="H79" s="28"/>
      <c r="I79" s="27"/>
      <c r="J79" s="13"/>
      <c r="K79" s="29" t="str">
        <f t="shared" si="62"/>
        <v/>
      </c>
      <c r="L79" s="14"/>
      <c r="M79" s="30"/>
      <c r="N79" s="13"/>
      <c r="O79" s="13"/>
      <c r="P79" s="14"/>
      <c r="Q79" s="31"/>
      <c r="R79" s="32" t="str">
        <f t="shared" si="63"/>
        <v>00</v>
      </c>
      <c r="S79" s="32" t="str">
        <f t="shared" si="64"/>
        <v/>
      </c>
      <c r="T79" s="32" t="str">
        <f t="shared" si="65"/>
        <v xml:space="preserve">                </v>
      </c>
      <c r="U79" s="32" t="str">
        <f t="shared" si="66"/>
        <v/>
      </c>
      <c r="V79" s="32" t="str">
        <f t="shared" si="67"/>
        <v>0000</v>
      </c>
      <c r="W79" s="32" t="str">
        <f t="shared" si="68"/>
        <v>000</v>
      </c>
      <c r="X79" s="32" t="str">
        <f t="shared" si="69"/>
        <v/>
      </c>
      <c r="Y79" s="32" t="str">
        <f t="shared" si="70"/>
        <v/>
      </c>
      <c r="Z79" s="32" t="str">
        <f t="shared" si="71"/>
        <v/>
      </c>
      <c r="AA79" s="32" t="str">
        <f t="shared" si="72"/>
        <v>00</v>
      </c>
      <c r="AB79" s="32" t="str">
        <f t="shared" si="73"/>
        <v>0</v>
      </c>
      <c r="AC79" s="32" t="str">
        <f t="shared" si="74"/>
        <v/>
      </c>
      <c r="AD79" s="32" t="str">
        <f t="shared" si="75"/>
        <v xml:space="preserve">  0.00</v>
      </c>
      <c r="AE79" s="32" t="str">
        <f t="shared" si="76"/>
        <v xml:space="preserve">          </v>
      </c>
      <c r="AF79" s="32" t="str">
        <f t="shared" si="77"/>
        <v>00</v>
      </c>
      <c r="AG79" s="32" t="str">
        <f t="shared" si="78"/>
        <v xml:space="preserve">                    </v>
      </c>
      <c r="AH79" s="32" t="str">
        <f t="shared" si="79"/>
        <v>00000000000000</v>
      </c>
      <c r="AI79" s="32" t="str">
        <f t="shared" si="80"/>
        <v>00000000000000</v>
      </c>
      <c r="AJ79" s="23" t="str">
        <f t="shared" si="81"/>
        <v/>
      </c>
      <c r="AK79" s="24" t="str">
        <f t="shared" si="82"/>
        <v/>
      </c>
      <c r="AL79" s="32" t="str">
        <f t="shared" si="83"/>
        <v/>
      </c>
      <c r="AM79" s="32" t="str">
        <f t="shared" si="84"/>
        <v/>
      </c>
      <c r="AN79" s="32" t="str">
        <f>IF($A79="","",IFERROR(MATCH($F79,'Tablas de Códigos'!$G$28:$G$52,0),""))</f>
        <v/>
      </c>
      <c r="AO79" s="33" t="str">
        <f>IF($AN79="","",INDEX('Tablas de Códigos'!$H$28:$H$52,$AN79))</f>
        <v/>
      </c>
      <c r="AP79" s="32" t="str">
        <f>IF($AN79="","",INDEX('Tablas de Códigos'!$I$28:$I$52,$AN79))</f>
        <v/>
      </c>
      <c r="AQ79" s="32" t="str">
        <f>IF($AN79="","",INDEX('Tablas de Códigos'!$J$28:$J$52,$AN79))</f>
        <v/>
      </c>
      <c r="AR79" s="32" t="str">
        <f>IF($AN79="","",INDEX('Tablas de Códigos'!$K$28:$K$52,$AN79))</f>
        <v/>
      </c>
      <c r="AS79" s="32" t="str">
        <f>IF($AN79="","",INDEX('Tablas de Códigos'!$L$28:$L$52,$AN79))</f>
        <v/>
      </c>
      <c r="AT79" s="32" t="str">
        <f>IF($AN79="","",INDEX('Tablas de Códigos'!$M$28:$M$52,$AN79))</f>
        <v/>
      </c>
      <c r="AU79" s="32" t="str">
        <f t="shared" si="85"/>
        <v/>
      </c>
      <c r="AV79" s="32" t="str">
        <f t="shared" si="86"/>
        <v/>
      </c>
      <c r="AW79" s="33" t="str">
        <f t="shared" si="87"/>
        <v/>
      </c>
      <c r="AX79" s="33" t="str">
        <f>IF($A79="","",SUMIFS($H$5:H79,$O$5:O79,$O79,$F$5:F79,$F79,$AL$5:AL79,$AL79))</f>
        <v/>
      </c>
      <c r="AY79" s="33" t="str">
        <f>IF($A79="","",SUMIFS($H$5:H78,$O$5:O78,$O79,$F$5:F78,$F79,$AL$5:AL78,$AL79))</f>
        <v/>
      </c>
      <c r="AZ79" s="33" t="str">
        <f t="shared" si="88"/>
        <v/>
      </c>
      <c r="BA79" s="33" t="str">
        <f t="shared" si="89"/>
        <v/>
      </c>
      <c r="BB79" s="33" t="str">
        <f>IF($A79="","",IF($AM79,IF($AQ79="PORC",$AZ79*$AR79,IF($AQ79="ESCALA_GRAL",(INDEX('Tablas de Códigos'!$D$58:$D$65,MATCH($AZ79,'Tablas de Códigos'!$B$58:$B$65,1))+INDEX('Tablas de Códigos'!$E$58:$E$65,MATCH($AZ79,'Tablas de Códigos'!$B$58:$B$65,1))*($AZ79-INDEX('Tablas de Códigos'!$F$58:$F$65,MATCH($AZ79,'Tablas de Códigos'!$B$58:$B$65,1)))),IF($AQ79="ESCALA_119",(INDEX('Tablas de Códigos'!$D$69:$D$76,MATCH($AZ79,'Tablas de Códigos'!$B$69:$B$76,1))+INDEX('Tablas de Códigos'!$E$69:$E$76,MATCH($AZ79,'Tablas de Códigos'!$B$69:$B$76,1))*($AZ79-INDEX('Tablas de Códigos'!$F$69:$F$76,MATCH($AZ79,'Tablas de Códigos'!$B$69:$B$76,1)))),0))),$AZ79*$AV79))</f>
        <v/>
      </c>
      <c r="BC79" s="33" t="str">
        <f>IF($A79="","",IF($AM79,IF($AQ79="PORC",$BA79*$AR79,IF($AQ79="ESCALA_GRAL",(INDEX('Tablas de Códigos'!$D$58:$D$65,MATCH($BA79,'Tablas de Códigos'!$B$58:$B$65,1))+INDEX('Tablas de Códigos'!$E$58:$E$65,MATCH($BA79,'Tablas de Códigos'!$B$58:$B$65,1))*($BA79-INDEX('Tablas de Códigos'!$F$58:$F$65,MATCH($BA79,'Tablas de Códigos'!$B$58:$B$65,1)))),IF($AQ79="ESCALA_119",(INDEX('Tablas de Códigos'!$D$69:$D$76,MATCH($BA79,'Tablas de Códigos'!$B$69:$B$76,1))+INDEX('Tablas de Códigos'!$E$69:$E$76,MATCH($BA79,'Tablas de Códigos'!$B$69:$B$76,1))*($BA79-INDEX('Tablas de Códigos'!$F$69:$F$76,MATCH($BA79,'Tablas de Códigos'!$B$69:$B$76,1)))),0))),$BA79*$AV79))</f>
        <v/>
      </c>
      <c r="BD79" s="33" t="str">
        <f t="shared" si="90"/>
        <v/>
      </c>
      <c r="BE79" s="33" t="str">
        <f t="shared" si="91"/>
        <v/>
      </c>
      <c r="BF79" s="33" t="str">
        <f t="shared" si="92"/>
        <v/>
      </c>
    </row>
    <row r="80" spans="1:58" ht="15" customHeight="1">
      <c r="A80" s="13"/>
      <c r="B80" s="27"/>
      <c r="C80" s="13"/>
      <c r="D80" s="28"/>
      <c r="E80" s="13"/>
      <c r="F80" s="13"/>
      <c r="G80" s="13"/>
      <c r="H80" s="28"/>
      <c r="I80" s="27"/>
      <c r="J80" s="13"/>
      <c r="K80" s="29" t="str">
        <f t="shared" si="62"/>
        <v/>
      </c>
      <c r="L80" s="14"/>
      <c r="M80" s="30"/>
      <c r="N80" s="13"/>
      <c r="O80" s="13"/>
      <c r="P80" s="14"/>
      <c r="Q80" s="31"/>
      <c r="R80" s="32" t="str">
        <f t="shared" si="63"/>
        <v>00</v>
      </c>
      <c r="S80" s="32" t="str">
        <f t="shared" si="64"/>
        <v/>
      </c>
      <c r="T80" s="32" t="str">
        <f t="shared" si="65"/>
        <v xml:space="preserve">                </v>
      </c>
      <c r="U80" s="32" t="str">
        <f t="shared" si="66"/>
        <v/>
      </c>
      <c r="V80" s="32" t="str">
        <f t="shared" si="67"/>
        <v>0000</v>
      </c>
      <c r="W80" s="32" t="str">
        <f t="shared" si="68"/>
        <v>000</v>
      </c>
      <c r="X80" s="32" t="str">
        <f t="shared" si="69"/>
        <v/>
      </c>
      <c r="Y80" s="32" t="str">
        <f t="shared" si="70"/>
        <v/>
      </c>
      <c r="Z80" s="32" t="str">
        <f t="shared" si="71"/>
        <v/>
      </c>
      <c r="AA80" s="32" t="str">
        <f t="shared" si="72"/>
        <v>00</v>
      </c>
      <c r="AB80" s="32" t="str">
        <f t="shared" si="73"/>
        <v>0</v>
      </c>
      <c r="AC80" s="32" t="str">
        <f t="shared" si="74"/>
        <v/>
      </c>
      <c r="AD80" s="32" t="str">
        <f t="shared" si="75"/>
        <v xml:space="preserve">  0.00</v>
      </c>
      <c r="AE80" s="32" t="str">
        <f t="shared" si="76"/>
        <v xml:space="preserve">          </v>
      </c>
      <c r="AF80" s="32" t="str">
        <f t="shared" si="77"/>
        <v>00</v>
      </c>
      <c r="AG80" s="32" t="str">
        <f t="shared" si="78"/>
        <v xml:space="preserve">                    </v>
      </c>
      <c r="AH80" s="32" t="str">
        <f t="shared" si="79"/>
        <v>00000000000000</v>
      </c>
      <c r="AI80" s="32" t="str">
        <f t="shared" si="80"/>
        <v>00000000000000</v>
      </c>
      <c r="AJ80" s="23" t="str">
        <f t="shared" si="81"/>
        <v/>
      </c>
      <c r="AK80" s="24" t="str">
        <f t="shared" si="82"/>
        <v/>
      </c>
      <c r="AL80" s="32" t="str">
        <f t="shared" si="83"/>
        <v/>
      </c>
      <c r="AM80" s="32" t="str">
        <f t="shared" si="84"/>
        <v/>
      </c>
      <c r="AN80" s="32" t="str">
        <f>IF($A80="","",IFERROR(MATCH($F80,'Tablas de Códigos'!$G$28:$G$52,0),""))</f>
        <v/>
      </c>
      <c r="AO80" s="33" t="str">
        <f>IF($AN80="","",INDEX('Tablas de Códigos'!$H$28:$H$52,$AN80))</f>
        <v/>
      </c>
      <c r="AP80" s="32" t="str">
        <f>IF($AN80="","",INDEX('Tablas de Códigos'!$I$28:$I$52,$AN80))</f>
        <v/>
      </c>
      <c r="AQ80" s="32" t="str">
        <f>IF($AN80="","",INDEX('Tablas de Códigos'!$J$28:$J$52,$AN80))</f>
        <v/>
      </c>
      <c r="AR80" s="32" t="str">
        <f>IF($AN80="","",INDEX('Tablas de Códigos'!$K$28:$K$52,$AN80))</f>
        <v/>
      </c>
      <c r="AS80" s="32" t="str">
        <f>IF($AN80="","",INDEX('Tablas de Códigos'!$L$28:$L$52,$AN80))</f>
        <v/>
      </c>
      <c r="AT80" s="32" t="str">
        <f>IF($AN80="","",INDEX('Tablas de Códigos'!$M$28:$M$52,$AN80))</f>
        <v/>
      </c>
      <c r="AU80" s="32" t="str">
        <f t="shared" si="85"/>
        <v/>
      </c>
      <c r="AV80" s="32" t="str">
        <f t="shared" si="86"/>
        <v/>
      </c>
      <c r="AW80" s="33" t="str">
        <f t="shared" si="87"/>
        <v/>
      </c>
      <c r="AX80" s="33" t="str">
        <f>IF($A80="","",SUMIFS($H$5:H80,$O$5:O80,$O80,$F$5:F80,$F80,$AL$5:AL80,$AL80))</f>
        <v/>
      </c>
      <c r="AY80" s="33" t="str">
        <f>IF($A80="","",SUMIFS($H$5:H79,$O$5:O79,$O80,$F$5:F79,$F80,$AL$5:AL79,$AL80))</f>
        <v/>
      </c>
      <c r="AZ80" s="33" t="str">
        <f t="shared" si="88"/>
        <v/>
      </c>
      <c r="BA80" s="33" t="str">
        <f t="shared" si="89"/>
        <v/>
      </c>
      <c r="BB80" s="33" t="str">
        <f>IF($A80="","",IF($AM80,IF($AQ80="PORC",$AZ80*$AR80,IF($AQ80="ESCALA_GRAL",(INDEX('Tablas de Códigos'!$D$58:$D$65,MATCH($AZ80,'Tablas de Códigos'!$B$58:$B$65,1))+INDEX('Tablas de Códigos'!$E$58:$E$65,MATCH($AZ80,'Tablas de Códigos'!$B$58:$B$65,1))*($AZ80-INDEX('Tablas de Códigos'!$F$58:$F$65,MATCH($AZ80,'Tablas de Códigos'!$B$58:$B$65,1)))),IF($AQ80="ESCALA_119",(INDEX('Tablas de Códigos'!$D$69:$D$76,MATCH($AZ80,'Tablas de Códigos'!$B$69:$B$76,1))+INDEX('Tablas de Códigos'!$E$69:$E$76,MATCH($AZ80,'Tablas de Códigos'!$B$69:$B$76,1))*($AZ80-INDEX('Tablas de Códigos'!$F$69:$F$76,MATCH($AZ80,'Tablas de Códigos'!$B$69:$B$76,1)))),0))),$AZ80*$AV80))</f>
        <v/>
      </c>
      <c r="BC80" s="33" t="str">
        <f>IF($A80="","",IF($AM80,IF($AQ80="PORC",$BA80*$AR80,IF($AQ80="ESCALA_GRAL",(INDEX('Tablas de Códigos'!$D$58:$D$65,MATCH($BA80,'Tablas de Códigos'!$B$58:$B$65,1))+INDEX('Tablas de Códigos'!$E$58:$E$65,MATCH($BA80,'Tablas de Códigos'!$B$58:$B$65,1))*($BA80-INDEX('Tablas de Códigos'!$F$58:$F$65,MATCH($BA80,'Tablas de Códigos'!$B$58:$B$65,1)))),IF($AQ80="ESCALA_119",(INDEX('Tablas de Códigos'!$D$69:$D$76,MATCH($BA80,'Tablas de Códigos'!$B$69:$B$76,1))+INDEX('Tablas de Códigos'!$E$69:$E$76,MATCH($BA80,'Tablas de Códigos'!$B$69:$B$76,1))*($BA80-INDEX('Tablas de Códigos'!$F$69:$F$76,MATCH($BA80,'Tablas de Códigos'!$B$69:$B$76,1)))),0))),$BA80*$AV80))</f>
        <v/>
      </c>
      <c r="BD80" s="33" t="str">
        <f t="shared" si="90"/>
        <v/>
      </c>
      <c r="BE80" s="33" t="str">
        <f t="shared" si="91"/>
        <v/>
      </c>
      <c r="BF80" s="33" t="str">
        <f t="shared" si="92"/>
        <v/>
      </c>
    </row>
    <row r="81" spans="1:58" ht="15" customHeight="1">
      <c r="A81" s="13"/>
      <c r="B81" s="27"/>
      <c r="C81" s="13"/>
      <c r="D81" s="28"/>
      <c r="E81" s="13"/>
      <c r="F81" s="13"/>
      <c r="G81" s="13"/>
      <c r="H81" s="28"/>
      <c r="I81" s="27"/>
      <c r="J81" s="13"/>
      <c r="K81" s="29" t="str">
        <f t="shared" si="62"/>
        <v/>
      </c>
      <c r="L81" s="14"/>
      <c r="M81" s="30"/>
      <c r="N81" s="13"/>
      <c r="O81" s="13"/>
      <c r="P81" s="14"/>
      <c r="Q81" s="31"/>
      <c r="R81" s="32" t="str">
        <f t="shared" si="63"/>
        <v>00</v>
      </c>
      <c r="S81" s="32" t="str">
        <f t="shared" si="64"/>
        <v/>
      </c>
      <c r="T81" s="32" t="str">
        <f t="shared" si="65"/>
        <v xml:space="preserve">                </v>
      </c>
      <c r="U81" s="32" t="str">
        <f t="shared" si="66"/>
        <v/>
      </c>
      <c r="V81" s="32" t="str">
        <f t="shared" si="67"/>
        <v>0000</v>
      </c>
      <c r="W81" s="32" t="str">
        <f t="shared" si="68"/>
        <v>000</v>
      </c>
      <c r="X81" s="32" t="str">
        <f t="shared" si="69"/>
        <v/>
      </c>
      <c r="Y81" s="32" t="str">
        <f t="shared" si="70"/>
        <v/>
      </c>
      <c r="Z81" s="32" t="str">
        <f t="shared" si="71"/>
        <v/>
      </c>
      <c r="AA81" s="32" t="str">
        <f t="shared" si="72"/>
        <v>00</v>
      </c>
      <c r="AB81" s="32" t="str">
        <f t="shared" si="73"/>
        <v>0</v>
      </c>
      <c r="AC81" s="32" t="str">
        <f t="shared" si="74"/>
        <v/>
      </c>
      <c r="AD81" s="32" t="str">
        <f t="shared" si="75"/>
        <v xml:space="preserve">  0.00</v>
      </c>
      <c r="AE81" s="32" t="str">
        <f t="shared" si="76"/>
        <v xml:space="preserve">          </v>
      </c>
      <c r="AF81" s="32" t="str">
        <f t="shared" si="77"/>
        <v>00</v>
      </c>
      <c r="AG81" s="32" t="str">
        <f t="shared" si="78"/>
        <v xml:space="preserve">                    </v>
      </c>
      <c r="AH81" s="32" t="str">
        <f t="shared" si="79"/>
        <v>00000000000000</v>
      </c>
      <c r="AI81" s="32" t="str">
        <f t="shared" si="80"/>
        <v>00000000000000</v>
      </c>
      <c r="AJ81" s="23" t="str">
        <f t="shared" si="81"/>
        <v/>
      </c>
      <c r="AK81" s="24" t="str">
        <f t="shared" si="82"/>
        <v/>
      </c>
      <c r="AL81" s="32" t="str">
        <f t="shared" si="83"/>
        <v/>
      </c>
      <c r="AM81" s="32" t="str">
        <f t="shared" si="84"/>
        <v/>
      </c>
      <c r="AN81" s="32" t="str">
        <f>IF($A81="","",IFERROR(MATCH($F81,'Tablas de Códigos'!$G$28:$G$52,0),""))</f>
        <v/>
      </c>
      <c r="AO81" s="33" t="str">
        <f>IF($AN81="","",INDEX('Tablas de Códigos'!$H$28:$H$52,$AN81))</f>
        <v/>
      </c>
      <c r="AP81" s="32" t="str">
        <f>IF($AN81="","",INDEX('Tablas de Códigos'!$I$28:$I$52,$AN81))</f>
        <v/>
      </c>
      <c r="AQ81" s="32" t="str">
        <f>IF($AN81="","",INDEX('Tablas de Códigos'!$J$28:$J$52,$AN81))</f>
        <v/>
      </c>
      <c r="AR81" s="32" t="str">
        <f>IF($AN81="","",INDEX('Tablas de Códigos'!$K$28:$K$52,$AN81))</f>
        <v/>
      </c>
      <c r="AS81" s="32" t="str">
        <f>IF($AN81="","",INDEX('Tablas de Códigos'!$L$28:$L$52,$AN81))</f>
        <v/>
      </c>
      <c r="AT81" s="32" t="str">
        <f>IF($AN81="","",INDEX('Tablas de Códigos'!$M$28:$M$52,$AN81))</f>
        <v/>
      </c>
      <c r="AU81" s="32" t="str">
        <f t="shared" si="85"/>
        <v/>
      </c>
      <c r="AV81" s="32" t="str">
        <f t="shared" si="86"/>
        <v/>
      </c>
      <c r="AW81" s="33" t="str">
        <f t="shared" si="87"/>
        <v/>
      </c>
      <c r="AX81" s="33" t="str">
        <f>IF($A81="","",SUMIFS($H$5:H81,$O$5:O81,$O81,$F$5:F81,$F81,$AL$5:AL81,$AL81))</f>
        <v/>
      </c>
      <c r="AY81" s="33" t="str">
        <f>IF($A81="","",SUMIFS($H$5:H80,$O$5:O80,$O81,$F$5:F80,$F81,$AL$5:AL80,$AL81))</f>
        <v/>
      </c>
      <c r="AZ81" s="33" t="str">
        <f t="shared" si="88"/>
        <v/>
      </c>
      <c r="BA81" s="33" t="str">
        <f t="shared" si="89"/>
        <v/>
      </c>
      <c r="BB81" s="33" t="str">
        <f>IF($A81="","",IF($AM81,IF($AQ81="PORC",$AZ81*$AR81,IF($AQ81="ESCALA_GRAL",(INDEX('Tablas de Códigos'!$D$58:$D$65,MATCH($AZ81,'Tablas de Códigos'!$B$58:$B$65,1))+INDEX('Tablas de Códigos'!$E$58:$E$65,MATCH($AZ81,'Tablas de Códigos'!$B$58:$B$65,1))*($AZ81-INDEX('Tablas de Códigos'!$F$58:$F$65,MATCH($AZ81,'Tablas de Códigos'!$B$58:$B$65,1)))),IF($AQ81="ESCALA_119",(INDEX('Tablas de Códigos'!$D$69:$D$76,MATCH($AZ81,'Tablas de Códigos'!$B$69:$B$76,1))+INDEX('Tablas de Códigos'!$E$69:$E$76,MATCH($AZ81,'Tablas de Códigos'!$B$69:$B$76,1))*($AZ81-INDEX('Tablas de Códigos'!$F$69:$F$76,MATCH($AZ81,'Tablas de Códigos'!$B$69:$B$76,1)))),0))),$AZ81*$AV81))</f>
        <v/>
      </c>
      <c r="BC81" s="33" t="str">
        <f>IF($A81="","",IF($AM81,IF($AQ81="PORC",$BA81*$AR81,IF($AQ81="ESCALA_GRAL",(INDEX('Tablas de Códigos'!$D$58:$D$65,MATCH($BA81,'Tablas de Códigos'!$B$58:$B$65,1))+INDEX('Tablas de Códigos'!$E$58:$E$65,MATCH($BA81,'Tablas de Códigos'!$B$58:$B$65,1))*($BA81-INDEX('Tablas de Códigos'!$F$58:$F$65,MATCH($BA81,'Tablas de Códigos'!$B$58:$B$65,1)))),IF($AQ81="ESCALA_119",(INDEX('Tablas de Códigos'!$D$69:$D$76,MATCH($BA81,'Tablas de Códigos'!$B$69:$B$76,1))+INDEX('Tablas de Códigos'!$E$69:$E$76,MATCH($BA81,'Tablas de Códigos'!$B$69:$B$76,1))*($BA81-INDEX('Tablas de Códigos'!$F$69:$F$76,MATCH($BA81,'Tablas de Códigos'!$B$69:$B$76,1)))),0))),$BA81*$AV81))</f>
        <v/>
      </c>
      <c r="BD81" s="33" t="str">
        <f t="shared" si="90"/>
        <v/>
      </c>
      <c r="BE81" s="33" t="str">
        <f t="shared" si="91"/>
        <v/>
      </c>
      <c r="BF81" s="33" t="str">
        <f t="shared" si="92"/>
        <v/>
      </c>
    </row>
    <row r="82" spans="1:58" ht="15" customHeight="1">
      <c r="A82" s="13"/>
      <c r="B82" s="27"/>
      <c r="C82" s="13"/>
      <c r="D82" s="28"/>
      <c r="E82" s="13"/>
      <c r="F82" s="13"/>
      <c r="G82" s="13"/>
      <c r="H82" s="28"/>
      <c r="I82" s="27"/>
      <c r="J82" s="13"/>
      <c r="K82" s="29" t="str">
        <f t="shared" si="62"/>
        <v/>
      </c>
      <c r="L82" s="14"/>
      <c r="M82" s="30"/>
      <c r="N82" s="13"/>
      <c r="O82" s="13"/>
      <c r="P82" s="14"/>
      <c r="Q82" s="31"/>
      <c r="R82" s="32" t="str">
        <f t="shared" si="63"/>
        <v>00</v>
      </c>
      <c r="S82" s="32" t="str">
        <f t="shared" si="64"/>
        <v/>
      </c>
      <c r="T82" s="32" t="str">
        <f t="shared" si="65"/>
        <v xml:space="preserve">                </v>
      </c>
      <c r="U82" s="32" t="str">
        <f t="shared" si="66"/>
        <v/>
      </c>
      <c r="V82" s="32" t="str">
        <f t="shared" si="67"/>
        <v>0000</v>
      </c>
      <c r="W82" s="32" t="str">
        <f t="shared" si="68"/>
        <v>000</v>
      </c>
      <c r="X82" s="32" t="str">
        <f t="shared" si="69"/>
        <v/>
      </c>
      <c r="Y82" s="32" t="str">
        <f t="shared" si="70"/>
        <v/>
      </c>
      <c r="Z82" s="32" t="str">
        <f t="shared" si="71"/>
        <v/>
      </c>
      <c r="AA82" s="32" t="str">
        <f t="shared" si="72"/>
        <v>00</v>
      </c>
      <c r="AB82" s="32" t="str">
        <f t="shared" si="73"/>
        <v>0</v>
      </c>
      <c r="AC82" s="32" t="str">
        <f t="shared" si="74"/>
        <v/>
      </c>
      <c r="AD82" s="32" t="str">
        <f t="shared" si="75"/>
        <v xml:space="preserve">  0.00</v>
      </c>
      <c r="AE82" s="32" t="str">
        <f t="shared" si="76"/>
        <v xml:space="preserve">          </v>
      </c>
      <c r="AF82" s="32" t="str">
        <f t="shared" si="77"/>
        <v>00</v>
      </c>
      <c r="AG82" s="32" t="str">
        <f t="shared" si="78"/>
        <v xml:space="preserve">                    </v>
      </c>
      <c r="AH82" s="32" t="str">
        <f t="shared" si="79"/>
        <v>00000000000000</v>
      </c>
      <c r="AI82" s="32" t="str">
        <f t="shared" si="80"/>
        <v>00000000000000</v>
      </c>
      <c r="AJ82" s="23" t="str">
        <f t="shared" si="81"/>
        <v/>
      </c>
      <c r="AK82" s="24" t="str">
        <f t="shared" si="82"/>
        <v/>
      </c>
      <c r="AL82" s="32" t="str">
        <f t="shared" si="83"/>
        <v/>
      </c>
      <c r="AM82" s="32" t="str">
        <f t="shared" si="84"/>
        <v/>
      </c>
      <c r="AN82" s="32" t="str">
        <f>IF($A82="","",IFERROR(MATCH($F82,'Tablas de Códigos'!$G$28:$G$52,0),""))</f>
        <v/>
      </c>
      <c r="AO82" s="33" t="str">
        <f>IF($AN82="","",INDEX('Tablas de Códigos'!$H$28:$H$52,$AN82))</f>
        <v/>
      </c>
      <c r="AP82" s="32" t="str">
        <f>IF($AN82="","",INDEX('Tablas de Códigos'!$I$28:$I$52,$AN82))</f>
        <v/>
      </c>
      <c r="AQ82" s="32" t="str">
        <f>IF($AN82="","",INDEX('Tablas de Códigos'!$J$28:$J$52,$AN82))</f>
        <v/>
      </c>
      <c r="AR82" s="32" t="str">
        <f>IF($AN82="","",INDEX('Tablas de Códigos'!$K$28:$K$52,$AN82))</f>
        <v/>
      </c>
      <c r="AS82" s="32" t="str">
        <f>IF($AN82="","",INDEX('Tablas de Códigos'!$L$28:$L$52,$AN82))</f>
        <v/>
      </c>
      <c r="AT82" s="32" t="str">
        <f>IF($AN82="","",INDEX('Tablas de Códigos'!$M$28:$M$52,$AN82))</f>
        <v/>
      </c>
      <c r="AU82" s="32" t="str">
        <f t="shared" si="85"/>
        <v/>
      </c>
      <c r="AV82" s="32" t="str">
        <f t="shared" si="86"/>
        <v/>
      </c>
      <c r="AW82" s="33" t="str">
        <f t="shared" si="87"/>
        <v/>
      </c>
      <c r="AX82" s="33" t="str">
        <f>IF($A82="","",SUMIFS($H$5:H82,$O$5:O82,$O82,$F$5:F82,$F82,$AL$5:AL82,$AL82))</f>
        <v/>
      </c>
      <c r="AY82" s="33" t="str">
        <f>IF($A82="","",SUMIFS($H$5:H81,$O$5:O81,$O82,$F$5:F81,$F82,$AL$5:AL81,$AL82))</f>
        <v/>
      </c>
      <c r="AZ82" s="33" t="str">
        <f t="shared" si="88"/>
        <v/>
      </c>
      <c r="BA82" s="33" t="str">
        <f t="shared" si="89"/>
        <v/>
      </c>
      <c r="BB82" s="33" t="str">
        <f>IF($A82="","",IF($AM82,IF($AQ82="PORC",$AZ82*$AR82,IF($AQ82="ESCALA_GRAL",(INDEX('Tablas de Códigos'!$D$58:$D$65,MATCH($AZ82,'Tablas de Códigos'!$B$58:$B$65,1))+INDEX('Tablas de Códigos'!$E$58:$E$65,MATCH($AZ82,'Tablas de Códigos'!$B$58:$B$65,1))*($AZ82-INDEX('Tablas de Códigos'!$F$58:$F$65,MATCH($AZ82,'Tablas de Códigos'!$B$58:$B$65,1)))),IF($AQ82="ESCALA_119",(INDEX('Tablas de Códigos'!$D$69:$D$76,MATCH($AZ82,'Tablas de Códigos'!$B$69:$B$76,1))+INDEX('Tablas de Códigos'!$E$69:$E$76,MATCH($AZ82,'Tablas de Códigos'!$B$69:$B$76,1))*($AZ82-INDEX('Tablas de Códigos'!$F$69:$F$76,MATCH($AZ82,'Tablas de Códigos'!$B$69:$B$76,1)))),0))),$AZ82*$AV82))</f>
        <v/>
      </c>
      <c r="BC82" s="33" t="str">
        <f>IF($A82="","",IF($AM82,IF($AQ82="PORC",$BA82*$AR82,IF($AQ82="ESCALA_GRAL",(INDEX('Tablas de Códigos'!$D$58:$D$65,MATCH($BA82,'Tablas de Códigos'!$B$58:$B$65,1))+INDEX('Tablas de Códigos'!$E$58:$E$65,MATCH($BA82,'Tablas de Códigos'!$B$58:$B$65,1))*($BA82-INDEX('Tablas de Códigos'!$F$58:$F$65,MATCH($BA82,'Tablas de Códigos'!$B$58:$B$65,1)))),IF($AQ82="ESCALA_119",(INDEX('Tablas de Códigos'!$D$69:$D$76,MATCH($BA82,'Tablas de Códigos'!$B$69:$B$76,1))+INDEX('Tablas de Códigos'!$E$69:$E$76,MATCH($BA82,'Tablas de Códigos'!$B$69:$B$76,1))*($BA82-INDEX('Tablas de Códigos'!$F$69:$F$76,MATCH($BA82,'Tablas de Códigos'!$B$69:$B$76,1)))),0))),$BA82*$AV82))</f>
        <v/>
      </c>
      <c r="BD82" s="33" t="str">
        <f t="shared" si="90"/>
        <v/>
      </c>
      <c r="BE82" s="33" t="str">
        <f t="shared" si="91"/>
        <v/>
      </c>
      <c r="BF82" s="33" t="str">
        <f t="shared" si="92"/>
        <v/>
      </c>
    </row>
    <row r="83" spans="1:58" ht="15" customHeight="1">
      <c r="A83" s="13"/>
      <c r="B83" s="27"/>
      <c r="C83" s="13"/>
      <c r="D83" s="28"/>
      <c r="E83" s="13"/>
      <c r="F83" s="13"/>
      <c r="G83" s="13"/>
      <c r="H83" s="28"/>
      <c r="I83" s="27"/>
      <c r="J83" s="13"/>
      <c r="K83" s="29" t="str">
        <f t="shared" si="62"/>
        <v/>
      </c>
      <c r="L83" s="14"/>
      <c r="M83" s="30"/>
      <c r="N83" s="13"/>
      <c r="O83" s="13"/>
      <c r="P83" s="14"/>
      <c r="Q83" s="31"/>
      <c r="R83" s="32" t="str">
        <f t="shared" si="63"/>
        <v>00</v>
      </c>
      <c r="S83" s="32" t="str">
        <f t="shared" si="64"/>
        <v/>
      </c>
      <c r="T83" s="32" t="str">
        <f t="shared" si="65"/>
        <v xml:space="preserve">                </v>
      </c>
      <c r="U83" s="32" t="str">
        <f t="shared" si="66"/>
        <v/>
      </c>
      <c r="V83" s="32" t="str">
        <f t="shared" si="67"/>
        <v>0000</v>
      </c>
      <c r="W83" s="32" t="str">
        <f t="shared" si="68"/>
        <v>000</v>
      </c>
      <c r="X83" s="32" t="str">
        <f t="shared" si="69"/>
        <v/>
      </c>
      <c r="Y83" s="32" t="str">
        <f t="shared" si="70"/>
        <v/>
      </c>
      <c r="Z83" s="32" t="str">
        <f t="shared" si="71"/>
        <v/>
      </c>
      <c r="AA83" s="32" t="str">
        <f t="shared" si="72"/>
        <v>00</v>
      </c>
      <c r="AB83" s="32" t="str">
        <f t="shared" si="73"/>
        <v>0</v>
      </c>
      <c r="AC83" s="32" t="str">
        <f t="shared" si="74"/>
        <v/>
      </c>
      <c r="AD83" s="32" t="str">
        <f t="shared" si="75"/>
        <v xml:space="preserve">  0.00</v>
      </c>
      <c r="AE83" s="32" t="str">
        <f t="shared" si="76"/>
        <v xml:space="preserve">          </v>
      </c>
      <c r="AF83" s="32" t="str">
        <f t="shared" si="77"/>
        <v>00</v>
      </c>
      <c r="AG83" s="32" t="str">
        <f t="shared" si="78"/>
        <v xml:space="preserve">                    </v>
      </c>
      <c r="AH83" s="32" t="str">
        <f t="shared" si="79"/>
        <v>00000000000000</v>
      </c>
      <c r="AI83" s="32" t="str">
        <f t="shared" si="80"/>
        <v>00000000000000</v>
      </c>
      <c r="AJ83" s="23" t="str">
        <f t="shared" si="81"/>
        <v/>
      </c>
      <c r="AK83" s="24" t="str">
        <f t="shared" si="82"/>
        <v/>
      </c>
      <c r="AL83" s="32" t="str">
        <f t="shared" si="83"/>
        <v/>
      </c>
      <c r="AM83" s="32" t="str">
        <f t="shared" si="84"/>
        <v/>
      </c>
      <c r="AN83" s="32" t="str">
        <f>IF($A83="","",IFERROR(MATCH($F83,'Tablas de Códigos'!$G$28:$G$52,0),""))</f>
        <v/>
      </c>
      <c r="AO83" s="33" t="str">
        <f>IF($AN83="","",INDEX('Tablas de Códigos'!$H$28:$H$52,$AN83))</f>
        <v/>
      </c>
      <c r="AP83" s="32" t="str">
        <f>IF($AN83="","",INDEX('Tablas de Códigos'!$I$28:$I$52,$AN83))</f>
        <v/>
      </c>
      <c r="AQ83" s="32" t="str">
        <f>IF($AN83="","",INDEX('Tablas de Códigos'!$J$28:$J$52,$AN83))</f>
        <v/>
      </c>
      <c r="AR83" s="32" t="str">
        <f>IF($AN83="","",INDEX('Tablas de Códigos'!$K$28:$K$52,$AN83))</f>
        <v/>
      </c>
      <c r="AS83" s="32" t="str">
        <f>IF($AN83="","",INDEX('Tablas de Códigos'!$L$28:$L$52,$AN83))</f>
        <v/>
      </c>
      <c r="AT83" s="32" t="str">
        <f>IF($AN83="","",INDEX('Tablas de Códigos'!$M$28:$M$52,$AN83))</f>
        <v/>
      </c>
      <c r="AU83" s="32" t="str">
        <f t="shared" si="85"/>
        <v/>
      </c>
      <c r="AV83" s="32" t="str">
        <f t="shared" si="86"/>
        <v/>
      </c>
      <c r="AW83" s="33" t="str">
        <f t="shared" si="87"/>
        <v/>
      </c>
      <c r="AX83" s="33" t="str">
        <f>IF($A83="","",SUMIFS($H$5:H83,$O$5:O83,$O83,$F$5:F83,$F83,$AL$5:AL83,$AL83))</f>
        <v/>
      </c>
      <c r="AY83" s="33" t="str">
        <f>IF($A83="","",SUMIFS($H$5:H82,$O$5:O82,$O83,$F$5:F82,$F83,$AL$5:AL82,$AL83))</f>
        <v/>
      </c>
      <c r="AZ83" s="33" t="str">
        <f t="shared" si="88"/>
        <v/>
      </c>
      <c r="BA83" s="33" t="str">
        <f t="shared" si="89"/>
        <v/>
      </c>
      <c r="BB83" s="33" t="str">
        <f>IF($A83="","",IF($AM83,IF($AQ83="PORC",$AZ83*$AR83,IF($AQ83="ESCALA_GRAL",(INDEX('Tablas de Códigos'!$D$58:$D$65,MATCH($AZ83,'Tablas de Códigos'!$B$58:$B$65,1))+INDEX('Tablas de Códigos'!$E$58:$E$65,MATCH($AZ83,'Tablas de Códigos'!$B$58:$B$65,1))*($AZ83-INDEX('Tablas de Códigos'!$F$58:$F$65,MATCH($AZ83,'Tablas de Códigos'!$B$58:$B$65,1)))),IF($AQ83="ESCALA_119",(INDEX('Tablas de Códigos'!$D$69:$D$76,MATCH($AZ83,'Tablas de Códigos'!$B$69:$B$76,1))+INDEX('Tablas de Códigos'!$E$69:$E$76,MATCH($AZ83,'Tablas de Códigos'!$B$69:$B$76,1))*($AZ83-INDEX('Tablas de Códigos'!$F$69:$F$76,MATCH($AZ83,'Tablas de Códigos'!$B$69:$B$76,1)))),0))),$AZ83*$AV83))</f>
        <v/>
      </c>
      <c r="BC83" s="33" t="str">
        <f>IF($A83="","",IF($AM83,IF($AQ83="PORC",$BA83*$AR83,IF($AQ83="ESCALA_GRAL",(INDEX('Tablas de Códigos'!$D$58:$D$65,MATCH($BA83,'Tablas de Códigos'!$B$58:$B$65,1))+INDEX('Tablas de Códigos'!$E$58:$E$65,MATCH($BA83,'Tablas de Códigos'!$B$58:$B$65,1))*($BA83-INDEX('Tablas de Códigos'!$F$58:$F$65,MATCH($BA83,'Tablas de Códigos'!$B$58:$B$65,1)))),IF($AQ83="ESCALA_119",(INDEX('Tablas de Códigos'!$D$69:$D$76,MATCH($BA83,'Tablas de Códigos'!$B$69:$B$76,1))+INDEX('Tablas de Códigos'!$E$69:$E$76,MATCH($BA83,'Tablas de Códigos'!$B$69:$B$76,1))*($BA83-INDEX('Tablas de Códigos'!$F$69:$F$76,MATCH($BA83,'Tablas de Códigos'!$B$69:$B$76,1)))),0))),$BA83*$AV83))</f>
        <v/>
      </c>
      <c r="BD83" s="33" t="str">
        <f t="shared" si="90"/>
        <v/>
      </c>
      <c r="BE83" s="33" t="str">
        <f t="shared" si="91"/>
        <v/>
      </c>
      <c r="BF83" s="33" t="str">
        <f t="shared" si="92"/>
        <v/>
      </c>
    </row>
    <row r="84" spans="1:58" ht="15" customHeight="1">
      <c r="A84" s="13"/>
      <c r="B84" s="27"/>
      <c r="C84" s="13"/>
      <c r="D84" s="28"/>
      <c r="E84" s="13"/>
      <c r="F84" s="13"/>
      <c r="G84" s="13"/>
      <c r="H84" s="28"/>
      <c r="I84" s="27"/>
      <c r="J84" s="13"/>
      <c r="K84" s="29" t="str">
        <f t="shared" si="62"/>
        <v/>
      </c>
      <c r="L84" s="14"/>
      <c r="M84" s="30"/>
      <c r="N84" s="13"/>
      <c r="O84" s="13"/>
      <c r="P84" s="14"/>
      <c r="Q84" s="31"/>
      <c r="R84" s="32" t="str">
        <f t="shared" si="63"/>
        <v>00</v>
      </c>
      <c r="S84" s="32" t="str">
        <f t="shared" si="64"/>
        <v/>
      </c>
      <c r="T84" s="32" t="str">
        <f t="shared" si="65"/>
        <v xml:space="preserve">                </v>
      </c>
      <c r="U84" s="32" t="str">
        <f t="shared" si="66"/>
        <v/>
      </c>
      <c r="V84" s="32" t="str">
        <f t="shared" si="67"/>
        <v>0000</v>
      </c>
      <c r="W84" s="32" t="str">
        <f t="shared" si="68"/>
        <v>000</v>
      </c>
      <c r="X84" s="32" t="str">
        <f t="shared" si="69"/>
        <v/>
      </c>
      <c r="Y84" s="32" t="str">
        <f t="shared" si="70"/>
        <v/>
      </c>
      <c r="Z84" s="32" t="str">
        <f t="shared" si="71"/>
        <v/>
      </c>
      <c r="AA84" s="32" t="str">
        <f t="shared" si="72"/>
        <v>00</v>
      </c>
      <c r="AB84" s="32" t="str">
        <f t="shared" si="73"/>
        <v>0</v>
      </c>
      <c r="AC84" s="32" t="str">
        <f t="shared" si="74"/>
        <v/>
      </c>
      <c r="AD84" s="32" t="str">
        <f t="shared" si="75"/>
        <v xml:space="preserve">  0.00</v>
      </c>
      <c r="AE84" s="32" t="str">
        <f t="shared" si="76"/>
        <v xml:space="preserve">          </v>
      </c>
      <c r="AF84" s="32" t="str">
        <f t="shared" si="77"/>
        <v>00</v>
      </c>
      <c r="AG84" s="32" t="str">
        <f t="shared" si="78"/>
        <v xml:space="preserve">                    </v>
      </c>
      <c r="AH84" s="32" t="str">
        <f t="shared" si="79"/>
        <v>00000000000000</v>
      </c>
      <c r="AI84" s="32" t="str">
        <f t="shared" si="80"/>
        <v>00000000000000</v>
      </c>
      <c r="AJ84" s="23" t="str">
        <f t="shared" si="81"/>
        <v/>
      </c>
      <c r="AK84" s="24" t="str">
        <f t="shared" si="82"/>
        <v/>
      </c>
      <c r="AL84" s="32" t="str">
        <f t="shared" si="83"/>
        <v/>
      </c>
      <c r="AM84" s="32" t="str">
        <f t="shared" si="84"/>
        <v/>
      </c>
      <c r="AN84" s="32" t="str">
        <f>IF($A84="","",IFERROR(MATCH($F84,'Tablas de Códigos'!$G$28:$G$52,0),""))</f>
        <v/>
      </c>
      <c r="AO84" s="33" t="str">
        <f>IF($AN84="","",INDEX('Tablas de Códigos'!$H$28:$H$52,$AN84))</f>
        <v/>
      </c>
      <c r="AP84" s="32" t="str">
        <f>IF($AN84="","",INDEX('Tablas de Códigos'!$I$28:$I$52,$AN84))</f>
        <v/>
      </c>
      <c r="AQ84" s="32" t="str">
        <f>IF($AN84="","",INDEX('Tablas de Códigos'!$J$28:$J$52,$AN84))</f>
        <v/>
      </c>
      <c r="AR84" s="32" t="str">
        <f>IF($AN84="","",INDEX('Tablas de Códigos'!$K$28:$K$52,$AN84))</f>
        <v/>
      </c>
      <c r="AS84" s="32" t="str">
        <f>IF($AN84="","",INDEX('Tablas de Códigos'!$L$28:$L$52,$AN84))</f>
        <v/>
      </c>
      <c r="AT84" s="32" t="str">
        <f>IF($AN84="","",INDEX('Tablas de Códigos'!$M$28:$M$52,$AN84))</f>
        <v/>
      </c>
      <c r="AU84" s="32" t="str">
        <f t="shared" si="85"/>
        <v/>
      </c>
      <c r="AV84" s="32" t="str">
        <f t="shared" si="86"/>
        <v/>
      </c>
      <c r="AW84" s="33" t="str">
        <f t="shared" si="87"/>
        <v/>
      </c>
      <c r="AX84" s="33" t="str">
        <f>IF($A84="","",SUMIFS($H$5:H84,$O$5:O84,$O84,$F$5:F84,$F84,$AL$5:AL84,$AL84))</f>
        <v/>
      </c>
      <c r="AY84" s="33" t="str">
        <f>IF($A84="","",SUMIFS($H$5:H83,$O$5:O83,$O84,$F$5:F83,$F84,$AL$5:AL83,$AL84))</f>
        <v/>
      </c>
      <c r="AZ84" s="33" t="str">
        <f t="shared" si="88"/>
        <v/>
      </c>
      <c r="BA84" s="33" t="str">
        <f t="shared" si="89"/>
        <v/>
      </c>
      <c r="BB84" s="33" t="str">
        <f>IF($A84="","",IF($AM84,IF($AQ84="PORC",$AZ84*$AR84,IF($AQ84="ESCALA_GRAL",(INDEX('Tablas de Códigos'!$D$58:$D$65,MATCH($AZ84,'Tablas de Códigos'!$B$58:$B$65,1))+INDEX('Tablas de Códigos'!$E$58:$E$65,MATCH($AZ84,'Tablas de Códigos'!$B$58:$B$65,1))*($AZ84-INDEX('Tablas de Códigos'!$F$58:$F$65,MATCH($AZ84,'Tablas de Códigos'!$B$58:$B$65,1)))),IF($AQ84="ESCALA_119",(INDEX('Tablas de Códigos'!$D$69:$D$76,MATCH($AZ84,'Tablas de Códigos'!$B$69:$B$76,1))+INDEX('Tablas de Códigos'!$E$69:$E$76,MATCH($AZ84,'Tablas de Códigos'!$B$69:$B$76,1))*($AZ84-INDEX('Tablas de Códigos'!$F$69:$F$76,MATCH($AZ84,'Tablas de Códigos'!$B$69:$B$76,1)))),0))),$AZ84*$AV84))</f>
        <v/>
      </c>
      <c r="BC84" s="33" t="str">
        <f>IF($A84="","",IF($AM84,IF($AQ84="PORC",$BA84*$AR84,IF($AQ84="ESCALA_GRAL",(INDEX('Tablas de Códigos'!$D$58:$D$65,MATCH($BA84,'Tablas de Códigos'!$B$58:$B$65,1))+INDEX('Tablas de Códigos'!$E$58:$E$65,MATCH($BA84,'Tablas de Códigos'!$B$58:$B$65,1))*($BA84-INDEX('Tablas de Códigos'!$F$58:$F$65,MATCH($BA84,'Tablas de Códigos'!$B$58:$B$65,1)))),IF($AQ84="ESCALA_119",(INDEX('Tablas de Códigos'!$D$69:$D$76,MATCH($BA84,'Tablas de Códigos'!$B$69:$B$76,1))+INDEX('Tablas de Códigos'!$E$69:$E$76,MATCH($BA84,'Tablas de Códigos'!$B$69:$B$76,1))*($BA84-INDEX('Tablas de Códigos'!$F$69:$F$76,MATCH($BA84,'Tablas de Códigos'!$B$69:$B$76,1)))),0))),$BA84*$AV84))</f>
        <v/>
      </c>
      <c r="BD84" s="33" t="str">
        <f t="shared" si="90"/>
        <v/>
      </c>
      <c r="BE84" s="33" t="str">
        <f t="shared" si="91"/>
        <v/>
      </c>
      <c r="BF84" s="33" t="str">
        <f t="shared" si="92"/>
        <v/>
      </c>
    </row>
    <row r="85" spans="1:58" ht="15" customHeight="1">
      <c r="A85" s="13"/>
      <c r="B85" s="27"/>
      <c r="C85" s="13"/>
      <c r="D85" s="28"/>
      <c r="E85" s="13"/>
      <c r="F85" s="13"/>
      <c r="G85" s="13"/>
      <c r="H85" s="28"/>
      <c r="I85" s="27"/>
      <c r="J85" s="13"/>
      <c r="K85" s="29" t="str">
        <f t="shared" si="62"/>
        <v/>
      </c>
      <c r="L85" s="14"/>
      <c r="M85" s="30"/>
      <c r="N85" s="13"/>
      <c r="O85" s="13"/>
      <c r="P85" s="14"/>
      <c r="Q85" s="31"/>
      <c r="R85" s="32" t="str">
        <f t="shared" si="63"/>
        <v>00</v>
      </c>
      <c r="S85" s="32" t="str">
        <f t="shared" si="64"/>
        <v/>
      </c>
      <c r="T85" s="32" t="str">
        <f t="shared" si="65"/>
        <v xml:space="preserve">                </v>
      </c>
      <c r="U85" s="32" t="str">
        <f t="shared" si="66"/>
        <v/>
      </c>
      <c r="V85" s="32" t="str">
        <f t="shared" si="67"/>
        <v>0000</v>
      </c>
      <c r="W85" s="32" t="str">
        <f t="shared" si="68"/>
        <v>000</v>
      </c>
      <c r="X85" s="32" t="str">
        <f t="shared" si="69"/>
        <v/>
      </c>
      <c r="Y85" s="32" t="str">
        <f t="shared" si="70"/>
        <v/>
      </c>
      <c r="Z85" s="32" t="str">
        <f t="shared" si="71"/>
        <v/>
      </c>
      <c r="AA85" s="32" t="str">
        <f t="shared" si="72"/>
        <v>00</v>
      </c>
      <c r="AB85" s="32" t="str">
        <f t="shared" si="73"/>
        <v>0</v>
      </c>
      <c r="AC85" s="32" t="str">
        <f t="shared" si="74"/>
        <v/>
      </c>
      <c r="AD85" s="32" t="str">
        <f t="shared" si="75"/>
        <v xml:space="preserve">  0.00</v>
      </c>
      <c r="AE85" s="32" t="str">
        <f t="shared" si="76"/>
        <v xml:space="preserve">          </v>
      </c>
      <c r="AF85" s="32" t="str">
        <f t="shared" si="77"/>
        <v>00</v>
      </c>
      <c r="AG85" s="32" t="str">
        <f t="shared" si="78"/>
        <v xml:space="preserve">                    </v>
      </c>
      <c r="AH85" s="32" t="str">
        <f t="shared" si="79"/>
        <v>00000000000000</v>
      </c>
      <c r="AI85" s="32" t="str">
        <f t="shared" si="80"/>
        <v>00000000000000</v>
      </c>
      <c r="AJ85" s="23" t="str">
        <f t="shared" si="81"/>
        <v/>
      </c>
      <c r="AK85" s="24" t="str">
        <f t="shared" si="82"/>
        <v/>
      </c>
      <c r="AL85" s="32" t="str">
        <f t="shared" si="83"/>
        <v/>
      </c>
      <c r="AM85" s="32" t="str">
        <f t="shared" si="84"/>
        <v/>
      </c>
      <c r="AN85" s="32" t="str">
        <f>IF($A85="","",IFERROR(MATCH($F85,'Tablas de Códigos'!$G$28:$G$52,0),""))</f>
        <v/>
      </c>
      <c r="AO85" s="33" t="str">
        <f>IF($AN85="","",INDEX('Tablas de Códigos'!$H$28:$H$52,$AN85))</f>
        <v/>
      </c>
      <c r="AP85" s="32" t="str">
        <f>IF($AN85="","",INDEX('Tablas de Códigos'!$I$28:$I$52,$AN85))</f>
        <v/>
      </c>
      <c r="AQ85" s="32" t="str">
        <f>IF($AN85="","",INDEX('Tablas de Códigos'!$J$28:$J$52,$AN85))</f>
        <v/>
      </c>
      <c r="AR85" s="32" t="str">
        <f>IF($AN85="","",INDEX('Tablas de Códigos'!$K$28:$K$52,$AN85))</f>
        <v/>
      </c>
      <c r="AS85" s="32" t="str">
        <f>IF($AN85="","",INDEX('Tablas de Códigos'!$L$28:$L$52,$AN85))</f>
        <v/>
      </c>
      <c r="AT85" s="32" t="str">
        <f>IF($AN85="","",INDEX('Tablas de Códigos'!$M$28:$M$52,$AN85))</f>
        <v/>
      </c>
      <c r="AU85" s="32" t="str">
        <f t="shared" si="85"/>
        <v/>
      </c>
      <c r="AV85" s="32" t="str">
        <f t="shared" si="86"/>
        <v/>
      </c>
      <c r="AW85" s="33" t="str">
        <f t="shared" si="87"/>
        <v/>
      </c>
      <c r="AX85" s="33" t="str">
        <f>IF($A85="","",SUMIFS($H$5:H85,$O$5:O85,$O85,$F$5:F85,$F85,$AL$5:AL85,$AL85))</f>
        <v/>
      </c>
      <c r="AY85" s="33" t="str">
        <f>IF($A85="","",SUMIFS($H$5:H84,$O$5:O84,$O85,$F$5:F84,$F85,$AL$5:AL84,$AL85))</f>
        <v/>
      </c>
      <c r="AZ85" s="33" t="str">
        <f t="shared" si="88"/>
        <v/>
      </c>
      <c r="BA85" s="33" t="str">
        <f t="shared" si="89"/>
        <v/>
      </c>
      <c r="BB85" s="33" t="str">
        <f>IF($A85="","",IF($AM85,IF($AQ85="PORC",$AZ85*$AR85,IF($AQ85="ESCALA_GRAL",(INDEX('Tablas de Códigos'!$D$58:$D$65,MATCH($AZ85,'Tablas de Códigos'!$B$58:$B$65,1))+INDEX('Tablas de Códigos'!$E$58:$E$65,MATCH($AZ85,'Tablas de Códigos'!$B$58:$B$65,1))*($AZ85-INDEX('Tablas de Códigos'!$F$58:$F$65,MATCH($AZ85,'Tablas de Códigos'!$B$58:$B$65,1)))),IF($AQ85="ESCALA_119",(INDEX('Tablas de Códigos'!$D$69:$D$76,MATCH($AZ85,'Tablas de Códigos'!$B$69:$B$76,1))+INDEX('Tablas de Códigos'!$E$69:$E$76,MATCH($AZ85,'Tablas de Códigos'!$B$69:$B$76,1))*($AZ85-INDEX('Tablas de Códigos'!$F$69:$F$76,MATCH($AZ85,'Tablas de Códigos'!$B$69:$B$76,1)))),0))),$AZ85*$AV85))</f>
        <v/>
      </c>
      <c r="BC85" s="33" t="str">
        <f>IF($A85="","",IF($AM85,IF($AQ85="PORC",$BA85*$AR85,IF($AQ85="ESCALA_GRAL",(INDEX('Tablas de Códigos'!$D$58:$D$65,MATCH($BA85,'Tablas de Códigos'!$B$58:$B$65,1))+INDEX('Tablas de Códigos'!$E$58:$E$65,MATCH($BA85,'Tablas de Códigos'!$B$58:$B$65,1))*($BA85-INDEX('Tablas de Códigos'!$F$58:$F$65,MATCH($BA85,'Tablas de Códigos'!$B$58:$B$65,1)))),IF($AQ85="ESCALA_119",(INDEX('Tablas de Códigos'!$D$69:$D$76,MATCH($BA85,'Tablas de Códigos'!$B$69:$B$76,1))+INDEX('Tablas de Códigos'!$E$69:$E$76,MATCH($BA85,'Tablas de Códigos'!$B$69:$B$76,1))*($BA85-INDEX('Tablas de Códigos'!$F$69:$F$76,MATCH($BA85,'Tablas de Códigos'!$B$69:$B$76,1)))),0))),$BA85*$AV85))</f>
        <v/>
      </c>
      <c r="BD85" s="33" t="str">
        <f t="shared" si="90"/>
        <v/>
      </c>
      <c r="BE85" s="33" t="str">
        <f t="shared" si="91"/>
        <v/>
      </c>
      <c r="BF85" s="33" t="str">
        <f t="shared" si="92"/>
        <v/>
      </c>
    </row>
    <row r="86" spans="1:58" ht="15" customHeight="1">
      <c r="A86" s="13"/>
      <c r="B86" s="27"/>
      <c r="C86" s="13"/>
      <c r="D86" s="28"/>
      <c r="E86" s="13"/>
      <c r="F86" s="13"/>
      <c r="G86" s="13"/>
      <c r="H86" s="28"/>
      <c r="I86" s="27"/>
      <c r="J86" s="13"/>
      <c r="K86" s="29" t="str">
        <f t="shared" si="62"/>
        <v/>
      </c>
      <c r="L86" s="14"/>
      <c r="M86" s="30"/>
      <c r="N86" s="13"/>
      <c r="O86" s="13"/>
      <c r="P86" s="14"/>
      <c r="Q86" s="31"/>
      <c r="R86" s="32" t="str">
        <f t="shared" si="63"/>
        <v>00</v>
      </c>
      <c r="S86" s="32" t="str">
        <f t="shared" si="64"/>
        <v/>
      </c>
      <c r="T86" s="32" t="str">
        <f t="shared" si="65"/>
        <v xml:space="preserve">                </v>
      </c>
      <c r="U86" s="32" t="str">
        <f t="shared" si="66"/>
        <v/>
      </c>
      <c r="V86" s="32" t="str">
        <f t="shared" si="67"/>
        <v>0000</v>
      </c>
      <c r="W86" s="32" t="str">
        <f t="shared" si="68"/>
        <v>000</v>
      </c>
      <c r="X86" s="32" t="str">
        <f t="shared" si="69"/>
        <v/>
      </c>
      <c r="Y86" s="32" t="str">
        <f t="shared" si="70"/>
        <v/>
      </c>
      <c r="Z86" s="32" t="str">
        <f t="shared" si="71"/>
        <v/>
      </c>
      <c r="AA86" s="32" t="str">
        <f t="shared" si="72"/>
        <v>00</v>
      </c>
      <c r="AB86" s="32" t="str">
        <f t="shared" si="73"/>
        <v>0</v>
      </c>
      <c r="AC86" s="32" t="str">
        <f t="shared" si="74"/>
        <v/>
      </c>
      <c r="AD86" s="32" t="str">
        <f t="shared" si="75"/>
        <v xml:space="preserve">  0.00</v>
      </c>
      <c r="AE86" s="32" t="str">
        <f t="shared" si="76"/>
        <v xml:space="preserve">          </v>
      </c>
      <c r="AF86" s="32" t="str">
        <f t="shared" si="77"/>
        <v>00</v>
      </c>
      <c r="AG86" s="32" t="str">
        <f t="shared" si="78"/>
        <v xml:space="preserve">                    </v>
      </c>
      <c r="AH86" s="32" t="str">
        <f t="shared" si="79"/>
        <v>00000000000000</v>
      </c>
      <c r="AI86" s="32" t="str">
        <f t="shared" si="80"/>
        <v>00000000000000</v>
      </c>
      <c r="AJ86" s="23" t="str">
        <f t="shared" si="81"/>
        <v/>
      </c>
      <c r="AK86" s="24" t="str">
        <f t="shared" si="82"/>
        <v/>
      </c>
      <c r="AL86" s="32" t="str">
        <f t="shared" si="83"/>
        <v/>
      </c>
      <c r="AM86" s="32" t="str">
        <f t="shared" si="84"/>
        <v/>
      </c>
      <c r="AN86" s="32" t="str">
        <f>IF($A86="","",IFERROR(MATCH($F86,'Tablas de Códigos'!$G$28:$G$52,0),""))</f>
        <v/>
      </c>
      <c r="AO86" s="33" t="str">
        <f>IF($AN86="","",INDEX('Tablas de Códigos'!$H$28:$H$52,$AN86))</f>
        <v/>
      </c>
      <c r="AP86" s="32" t="str">
        <f>IF($AN86="","",INDEX('Tablas de Códigos'!$I$28:$I$52,$AN86))</f>
        <v/>
      </c>
      <c r="AQ86" s="32" t="str">
        <f>IF($AN86="","",INDEX('Tablas de Códigos'!$J$28:$J$52,$AN86))</f>
        <v/>
      </c>
      <c r="AR86" s="32" t="str">
        <f>IF($AN86="","",INDEX('Tablas de Códigos'!$K$28:$K$52,$AN86))</f>
        <v/>
      </c>
      <c r="AS86" s="32" t="str">
        <f>IF($AN86="","",INDEX('Tablas de Códigos'!$L$28:$L$52,$AN86))</f>
        <v/>
      </c>
      <c r="AT86" s="32" t="str">
        <f>IF($AN86="","",INDEX('Tablas de Códigos'!$M$28:$M$52,$AN86))</f>
        <v/>
      </c>
      <c r="AU86" s="32" t="str">
        <f t="shared" si="85"/>
        <v/>
      </c>
      <c r="AV86" s="32" t="str">
        <f t="shared" si="86"/>
        <v/>
      </c>
      <c r="AW86" s="33" t="str">
        <f t="shared" si="87"/>
        <v/>
      </c>
      <c r="AX86" s="33" t="str">
        <f>IF($A86="","",SUMIFS($H$5:H86,$O$5:O86,$O86,$F$5:F86,$F86,$AL$5:AL86,$AL86))</f>
        <v/>
      </c>
      <c r="AY86" s="33" t="str">
        <f>IF($A86="","",SUMIFS($H$5:H85,$O$5:O85,$O86,$F$5:F85,$F86,$AL$5:AL85,$AL86))</f>
        <v/>
      </c>
      <c r="AZ86" s="33" t="str">
        <f t="shared" si="88"/>
        <v/>
      </c>
      <c r="BA86" s="33" t="str">
        <f t="shared" si="89"/>
        <v/>
      </c>
      <c r="BB86" s="33" t="str">
        <f>IF($A86="","",IF($AM86,IF($AQ86="PORC",$AZ86*$AR86,IF($AQ86="ESCALA_GRAL",(INDEX('Tablas de Códigos'!$D$58:$D$65,MATCH($AZ86,'Tablas de Códigos'!$B$58:$B$65,1))+INDEX('Tablas de Códigos'!$E$58:$E$65,MATCH($AZ86,'Tablas de Códigos'!$B$58:$B$65,1))*($AZ86-INDEX('Tablas de Códigos'!$F$58:$F$65,MATCH($AZ86,'Tablas de Códigos'!$B$58:$B$65,1)))),IF($AQ86="ESCALA_119",(INDEX('Tablas de Códigos'!$D$69:$D$76,MATCH($AZ86,'Tablas de Códigos'!$B$69:$B$76,1))+INDEX('Tablas de Códigos'!$E$69:$E$76,MATCH($AZ86,'Tablas de Códigos'!$B$69:$B$76,1))*($AZ86-INDEX('Tablas de Códigos'!$F$69:$F$76,MATCH($AZ86,'Tablas de Códigos'!$B$69:$B$76,1)))),0))),$AZ86*$AV86))</f>
        <v/>
      </c>
      <c r="BC86" s="33" t="str">
        <f>IF($A86="","",IF($AM86,IF($AQ86="PORC",$BA86*$AR86,IF($AQ86="ESCALA_GRAL",(INDEX('Tablas de Códigos'!$D$58:$D$65,MATCH($BA86,'Tablas de Códigos'!$B$58:$B$65,1))+INDEX('Tablas de Códigos'!$E$58:$E$65,MATCH($BA86,'Tablas de Códigos'!$B$58:$B$65,1))*($BA86-INDEX('Tablas de Códigos'!$F$58:$F$65,MATCH($BA86,'Tablas de Códigos'!$B$58:$B$65,1)))),IF($AQ86="ESCALA_119",(INDEX('Tablas de Códigos'!$D$69:$D$76,MATCH($BA86,'Tablas de Códigos'!$B$69:$B$76,1))+INDEX('Tablas de Códigos'!$E$69:$E$76,MATCH($BA86,'Tablas de Códigos'!$B$69:$B$76,1))*($BA86-INDEX('Tablas de Códigos'!$F$69:$F$76,MATCH($BA86,'Tablas de Códigos'!$B$69:$B$76,1)))),0))),$BA86*$AV86))</f>
        <v/>
      </c>
      <c r="BD86" s="33" t="str">
        <f t="shared" si="90"/>
        <v/>
      </c>
      <c r="BE86" s="33" t="str">
        <f t="shared" si="91"/>
        <v/>
      </c>
      <c r="BF86" s="33" t="str">
        <f t="shared" si="92"/>
        <v/>
      </c>
    </row>
    <row r="87" spans="1:58" ht="15" customHeight="1">
      <c r="A87" s="13"/>
      <c r="B87" s="27"/>
      <c r="C87" s="13"/>
      <c r="D87" s="28"/>
      <c r="E87" s="13"/>
      <c r="F87" s="13"/>
      <c r="G87" s="13"/>
      <c r="H87" s="28"/>
      <c r="I87" s="27"/>
      <c r="J87" s="13"/>
      <c r="K87" s="29" t="str">
        <f t="shared" si="62"/>
        <v/>
      </c>
      <c r="L87" s="14"/>
      <c r="M87" s="30"/>
      <c r="N87" s="13"/>
      <c r="O87" s="13"/>
      <c r="P87" s="14"/>
      <c r="Q87" s="31"/>
      <c r="R87" s="32" t="str">
        <f t="shared" si="63"/>
        <v>00</v>
      </c>
      <c r="S87" s="32" t="str">
        <f t="shared" si="64"/>
        <v/>
      </c>
      <c r="T87" s="32" t="str">
        <f t="shared" si="65"/>
        <v xml:space="preserve">                </v>
      </c>
      <c r="U87" s="32" t="str">
        <f t="shared" si="66"/>
        <v/>
      </c>
      <c r="V87" s="32" t="str">
        <f t="shared" si="67"/>
        <v>0000</v>
      </c>
      <c r="W87" s="32" t="str">
        <f t="shared" si="68"/>
        <v>000</v>
      </c>
      <c r="X87" s="32" t="str">
        <f t="shared" si="69"/>
        <v/>
      </c>
      <c r="Y87" s="32" t="str">
        <f t="shared" si="70"/>
        <v/>
      </c>
      <c r="Z87" s="32" t="str">
        <f t="shared" si="71"/>
        <v/>
      </c>
      <c r="AA87" s="32" t="str">
        <f t="shared" si="72"/>
        <v>00</v>
      </c>
      <c r="AB87" s="32" t="str">
        <f t="shared" si="73"/>
        <v>0</v>
      </c>
      <c r="AC87" s="32" t="str">
        <f t="shared" si="74"/>
        <v/>
      </c>
      <c r="AD87" s="32" t="str">
        <f t="shared" si="75"/>
        <v xml:space="preserve">  0.00</v>
      </c>
      <c r="AE87" s="32" t="str">
        <f t="shared" si="76"/>
        <v xml:space="preserve">          </v>
      </c>
      <c r="AF87" s="32" t="str">
        <f t="shared" si="77"/>
        <v>00</v>
      </c>
      <c r="AG87" s="32" t="str">
        <f t="shared" si="78"/>
        <v xml:space="preserve">                    </v>
      </c>
      <c r="AH87" s="32" t="str">
        <f t="shared" si="79"/>
        <v>00000000000000</v>
      </c>
      <c r="AI87" s="32" t="str">
        <f t="shared" si="80"/>
        <v>00000000000000</v>
      </c>
      <c r="AJ87" s="23" t="str">
        <f t="shared" si="81"/>
        <v/>
      </c>
      <c r="AK87" s="24" t="str">
        <f t="shared" si="82"/>
        <v/>
      </c>
      <c r="AL87" s="32" t="str">
        <f t="shared" si="83"/>
        <v/>
      </c>
      <c r="AM87" s="32" t="str">
        <f t="shared" si="84"/>
        <v/>
      </c>
      <c r="AN87" s="32" t="str">
        <f>IF($A87="","",IFERROR(MATCH($F87,'Tablas de Códigos'!$G$28:$G$52,0),""))</f>
        <v/>
      </c>
      <c r="AO87" s="33" t="str">
        <f>IF($AN87="","",INDEX('Tablas de Códigos'!$H$28:$H$52,$AN87))</f>
        <v/>
      </c>
      <c r="AP87" s="32" t="str">
        <f>IF($AN87="","",INDEX('Tablas de Códigos'!$I$28:$I$52,$AN87))</f>
        <v/>
      </c>
      <c r="AQ87" s="32" t="str">
        <f>IF($AN87="","",INDEX('Tablas de Códigos'!$J$28:$J$52,$AN87))</f>
        <v/>
      </c>
      <c r="AR87" s="32" t="str">
        <f>IF($AN87="","",INDEX('Tablas de Códigos'!$K$28:$K$52,$AN87))</f>
        <v/>
      </c>
      <c r="AS87" s="32" t="str">
        <f>IF($AN87="","",INDEX('Tablas de Códigos'!$L$28:$L$52,$AN87))</f>
        <v/>
      </c>
      <c r="AT87" s="32" t="str">
        <f>IF($AN87="","",INDEX('Tablas de Códigos'!$M$28:$M$52,$AN87))</f>
        <v/>
      </c>
      <c r="AU87" s="32" t="str">
        <f t="shared" si="85"/>
        <v/>
      </c>
      <c r="AV87" s="32" t="str">
        <f t="shared" si="86"/>
        <v/>
      </c>
      <c r="AW87" s="33" t="str">
        <f t="shared" si="87"/>
        <v/>
      </c>
      <c r="AX87" s="33" t="str">
        <f>IF($A87="","",SUMIFS($H$5:H87,$O$5:O87,$O87,$F$5:F87,$F87,$AL$5:AL87,$AL87))</f>
        <v/>
      </c>
      <c r="AY87" s="33" t="str">
        <f>IF($A87="","",SUMIFS($H$5:H86,$O$5:O86,$O87,$F$5:F86,$F87,$AL$5:AL86,$AL87))</f>
        <v/>
      </c>
      <c r="AZ87" s="33" t="str">
        <f t="shared" si="88"/>
        <v/>
      </c>
      <c r="BA87" s="33" t="str">
        <f t="shared" si="89"/>
        <v/>
      </c>
      <c r="BB87" s="33" t="str">
        <f>IF($A87="","",IF($AM87,IF($AQ87="PORC",$AZ87*$AR87,IF($AQ87="ESCALA_GRAL",(INDEX('Tablas de Códigos'!$D$58:$D$65,MATCH($AZ87,'Tablas de Códigos'!$B$58:$B$65,1))+INDEX('Tablas de Códigos'!$E$58:$E$65,MATCH($AZ87,'Tablas de Códigos'!$B$58:$B$65,1))*($AZ87-INDEX('Tablas de Códigos'!$F$58:$F$65,MATCH($AZ87,'Tablas de Códigos'!$B$58:$B$65,1)))),IF($AQ87="ESCALA_119",(INDEX('Tablas de Códigos'!$D$69:$D$76,MATCH($AZ87,'Tablas de Códigos'!$B$69:$B$76,1))+INDEX('Tablas de Códigos'!$E$69:$E$76,MATCH($AZ87,'Tablas de Códigos'!$B$69:$B$76,1))*($AZ87-INDEX('Tablas de Códigos'!$F$69:$F$76,MATCH($AZ87,'Tablas de Códigos'!$B$69:$B$76,1)))),0))),$AZ87*$AV87))</f>
        <v/>
      </c>
      <c r="BC87" s="33" t="str">
        <f>IF($A87="","",IF($AM87,IF($AQ87="PORC",$BA87*$AR87,IF($AQ87="ESCALA_GRAL",(INDEX('Tablas de Códigos'!$D$58:$D$65,MATCH($BA87,'Tablas de Códigos'!$B$58:$B$65,1))+INDEX('Tablas de Códigos'!$E$58:$E$65,MATCH($BA87,'Tablas de Códigos'!$B$58:$B$65,1))*($BA87-INDEX('Tablas de Códigos'!$F$58:$F$65,MATCH($BA87,'Tablas de Códigos'!$B$58:$B$65,1)))),IF($AQ87="ESCALA_119",(INDEX('Tablas de Códigos'!$D$69:$D$76,MATCH($BA87,'Tablas de Códigos'!$B$69:$B$76,1))+INDEX('Tablas de Códigos'!$E$69:$E$76,MATCH($BA87,'Tablas de Códigos'!$B$69:$B$76,1))*($BA87-INDEX('Tablas de Códigos'!$F$69:$F$76,MATCH($BA87,'Tablas de Códigos'!$B$69:$B$76,1)))),0))),$BA87*$AV87))</f>
        <v/>
      </c>
      <c r="BD87" s="33" t="str">
        <f t="shared" si="90"/>
        <v/>
      </c>
      <c r="BE87" s="33" t="str">
        <f t="shared" si="91"/>
        <v/>
      </c>
      <c r="BF87" s="33" t="str">
        <f t="shared" si="92"/>
        <v/>
      </c>
    </row>
    <row r="88" spans="1:58" ht="15" customHeight="1">
      <c r="A88" s="13"/>
      <c r="B88" s="27"/>
      <c r="C88" s="13"/>
      <c r="D88" s="28"/>
      <c r="E88" s="13"/>
      <c r="F88" s="13"/>
      <c r="G88" s="13"/>
      <c r="H88" s="28"/>
      <c r="I88" s="27"/>
      <c r="J88" s="13"/>
      <c r="K88" s="29" t="str">
        <f t="shared" si="62"/>
        <v/>
      </c>
      <c r="L88" s="14"/>
      <c r="M88" s="30"/>
      <c r="N88" s="13"/>
      <c r="O88" s="13"/>
      <c r="P88" s="14"/>
      <c r="Q88" s="31"/>
      <c r="R88" s="32" t="str">
        <f t="shared" si="63"/>
        <v>00</v>
      </c>
      <c r="S88" s="32" t="str">
        <f t="shared" si="64"/>
        <v/>
      </c>
      <c r="T88" s="32" t="str">
        <f t="shared" si="65"/>
        <v xml:space="preserve">                </v>
      </c>
      <c r="U88" s="32" t="str">
        <f t="shared" si="66"/>
        <v/>
      </c>
      <c r="V88" s="32" t="str">
        <f t="shared" si="67"/>
        <v>0000</v>
      </c>
      <c r="W88" s="32" t="str">
        <f t="shared" si="68"/>
        <v>000</v>
      </c>
      <c r="X88" s="32" t="str">
        <f t="shared" si="69"/>
        <v/>
      </c>
      <c r="Y88" s="32" t="str">
        <f t="shared" si="70"/>
        <v/>
      </c>
      <c r="Z88" s="32" t="str">
        <f t="shared" si="71"/>
        <v/>
      </c>
      <c r="AA88" s="32" t="str">
        <f t="shared" si="72"/>
        <v>00</v>
      </c>
      <c r="AB88" s="32" t="str">
        <f t="shared" si="73"/>
        <v>0</v>
      </c>
      <c r="AC88" s="32" t="str">
        <f t="shared" si="74"/>
        <v/>
      </c>
      <c r="AD88" s="32" t="str">
        <f t="shared" si="75"/>
        <v xml:space="preserve">  0.00</v>
      </c>
      <c r="AE88" s="32" t="str">
        <f t="shared" si="76"/>
        <v xml:space="preserve">          </v>
      </c>
      <c r="AF88" s="32" t="str">
        <f t="shared" si="77"/>
        <v>00</v>
      </c>
      <c r="AG88" s="32" t="str">
        <f t="shared" si="78"/>
        <v xml:space="preserve">                    </v>
      </c>
      <c r="AH88" s="32" t="str">
        <f t="shared" si="79"/>
        <v>00000000000000</v>
      </c>
      <c r="AI88" s="32" t="str">
        <f t="shared" si="80"/>
        <v>00000000000000</v>
      </c>
      <c r="AJ88" s="23" t="str">
        <f t="shared" si="81"/>
        <v/>
      </c>
      <c r="AK88" s="24" t="str">
        <f t="shared" si="82"/>
        <v/>
      </c>
      <c r="AL88" s="32" t="str">
        <f t="shared" si="83"/>
        <v/>
      </c>
      <c r="AM88" s="32" t="str">
        <f t="shared" si="84"/>
        <v/>
      </c>
      <c r="AN88" s="32" t="str">
        <f>IF($A88="","",IFERROR(MATCH($F88,'Tablas de Códigos'!$G$28:$G$52,0),""))</f>
        <v/>
      </c>
      <c r="AO88" s="33" t="str">
        <f>IF($AN88="","",INDEX('Tablas de Códigos'!$H$28:$H$52,$AN88))</f>
        <v/>
      </c>
      <c r="AP88" s="32" t="str">
        <f>IF($AN88="","",INDEX('Tablas de Códigos'!$I$28:$I$52,$AN88))</f>
        <v/>
      </c>
      <c r="AQ88" s="32" t="str">
        <f>IF($AN88="","",INDEX('Tablas de Códigos'!$J$28:$J$52,$AN88))</f>
        <v/>
      </c>
      <c r="AR88" s="32" t="str">
        <f>IF($AN88="","",INDEX('Tablas de Códigos'!$K$28:$K$52,$AN88))</f>
        <v/>
      </c>
      <c r="AS88" s="32" t="str">
        <f>IF($AN88="","",INDEX('Tablas de Códigos'!$L$28:$L$52,$AN88))</f>
        <v/>
      </c>
      <c r="AT88" s="32" t="str">
        <f>IF($AN88="","",INDEX('Tablas de Códigos'!$M$28:$M$52,$AN88))</f>
        <v/>
      </c>
      <c r="AU88" s="32" t="str">
        <f t="shared" si="85"/>
        <v/>
      </c>
      <c r="AV88" s="32" t="str">
        <f t="shared" si="86"/>
        <v/>
      </c>
      <c r="AW88" s="33" t="str">
        <f t="shared" si="87"/>
        <v/>
      </c>
      <c r="AX88" s="33" t="str">
        <f>IF($A88="","",SUMIFS($H$5:H88,$O$5:O88,$O88,$F$5:F88,$F88,$AL$5:AL88,$AL88))</f>
        <v/>
      </c>
      <c r="AY88" s="33" t="str">
        <f>IF($A88="","",SUMIFS($H$5:H87,$O$5:O87,$O88,$F$5:F87,$F88,$AL$5:AL87,$AL88))</f>
        <v/>
      </c>
      <c r="AZ88" s="33" t="str">
        <f t="shared" si="88"/>
        <v/>
      </c>
      <c r="BA88" s="33" t="str">
        <f t="shared" si="89"/>
        <v/>
      </c>
      <c r="BB88" s="33" t="str">
        <f>IF($A88="","",IF($AM88,IF($AQ88="PORC",$AZ88*$AR88,IF($AQ88="ESCALA_GRAL",(INDEX('Tablas de Códigos'!$D$58:$D$65,MATCH($AZ88,'Tablas de Códigos'!$B$58:$B$65,1))+INDEX('Tablas de Códigos'!$E$58:$E$65,MATCH($AZ88,'Tablas de Códigos'!$B$58:$B$65,1))*($AZ88-INDEX('Tablas de Códigos'!$F$58:$F$65,MATCH($AZ88,'Tablas de Códigos'!$B$58:$B$65,1)))),IF($AQ88="ESCALA_119",(INDEX('Tablas de Códigos'!$D$69:$D$76,MATCH($AZ88,'Tablas de Códigos'!$B$69:$B$76,1))+INDEX('Tablas de Códigos'!$E$69:$E$76,MATCH($AZ88,'Tablas de Códigos'!$B$69:$B$76,1))*($AZ88-INDEX('Tablas de Códigos'!$F$69:$F$76,MATCH($AZ88,'Tablas de Códigos'!$B$69:$B$76,1)))),0))),$AZ88*$AV88))</f>
        <v/>
      </c>
      <c r="BC88" s="33" t="str">
        <f>IF($A88="","",IF($AM88,IF($AQ88="PORC",$BA88*$AR88,IF($AQ88="ESCALA_GRAL",(INDEX('Tablas de Códigos'!$D$58:$D$65,MATCH($BA88,'Tablas de Códigos'!$B$58:$B$65,1))+INDEX('Tablas de Códigos'!$E$58:$E$65,MATCH($BA88,'Tablas de Códigos'!$B$58:$B$65,1))*($BA88-INDEX('Tablas de Códigos'!$F$58:$F$65,MATCH($BA88,'Tablas de Códigos'!$B$58:$B$65,1)))),IF($AQ88="ESCALA_119",(INDEX('Tablas de Códigos'!$D$69:$D$76,MATCH($BA88,'Tablas de Códigos'!$B$69:$B$76,1))+INDEX('Tablas de Códigos'!$E$69:$E$76,MATCH($BA88,'Tablas de Códigos'!$B$69:$B$76,1))*($BA88-INDEX('Tablas de Códigos'!$F$69:$F$76,MATCH($BA88,'Tablas de Códigos'!$B$69:$B$76,1)))),0))),$BA88*$AV88))</f>
        <v/>
      </c>
      <c r="BD88" s="33" t="str">
        <f t="shared" si="90"/>
        <v/>
      </c>
      <c r="BE88" s="33" t="str">
        <f t="shared" si="91"/>
        <v/>
      </c>
      <c r="BF88" s="33" t="str">
        <f t="shared" si="92"/>
        <v/>
      </c>
    </row>
    <row r="89" spans="1:58" ht="15" customHeight="1">
      <c r="A89" s="13"/>
      <c r="B89" s="27"/>
      <c r="C89" s="13"/>
      <c r="D89" s="28"/>
      <c r="E89" s="13"/>
      <c r="F89" s="13"/>
      <c r="G89" s="13"/>
      <c r="H89" s="28"/>
      <c r="I89" s="27"/>
      <c r="J89" s="13"/>
      <c r="K89" s="29" t="str">
        <f t="shared" si="62"/>
        <v/>
      </c>
      <c r="L89" s="14"/>
      <c r="M89" s="30"/>
      <c r="N89" s="13"/>
      <c r="O89" s="13"/>
      <c r="P89" s="14"/>
      <c r="Q89" s="31"/>
      <c r="R89" s="32" t="str">
        <f t="shared" si="63"/>
        <v>00</v>
      </c>
      <c r="S89" s="32" t="str">
        <f t="shared" si="64"/>
        <v/>
      </c>
      <c r="T89" s="32" t="str">
        <f t="shared" si="65"/>
        <v xml:space="preserve">                </v>
      </c>
      <c r="U89" s="32" t="str">
        <f t="shared" si="66"/>
        <v/>
      </c>
      <c r="V89" s="32" t="str">
        <f t="shared" si="67"/>
        <v>0000</v>
      </c>
      <c r="W89" s="32" t="str">
        <f t="shared" si="68"/>
        <v>000</v>
      </c>
      <c r="X89" s="32" t="str">
        <f t="shared" si="69"/>
        <v/>
      </c>
      <c r="Y89" s="32" t="str">
        <f t="shared" si="70"/>
        <v/>
      </c>
      <c r="Z89" s="32" t="str">
        <f t="shared" si="71"/>
        <v/>
      </c>
      <c r="AA89" s="32" t="str">
        <f t="shared" si="72"/>
        <v>00</v>
      </c>
      <c r="AB89" s="32" t="str">
        <f t="shared" si="73"/>
        <v>0</v>
      </c>
      <c r="AC89" s="32" t="str">
        <f t="shared" si="74"/>
        <v/>
      </c>
      <c r="AD89" s="32" t="str">
        <f t="shared" si="75"/>
        <v xml:space="preserve">  0.00</v>
      </c>
      <c r="AE89" s="32" t="str">
        <f t="shared" si="76"/>
        <v xml:space="preserve">          </v>
      </c>
      <c r="AF89" s="32" t="str">
        <f t="shared" si="77"/>
        <v>00</v>
      </c>
      <c r="AG89" s="32" t="str">
        <f t="shared" si="78"/>
        <v xml:space="preserve">                    </v>
      </c>
      <c r="AH89" s="32" t="str">
        <f t="shared" si="79"/>
        <v>00000000000000</v>
      </c>
      <c r="AI89" s="32" t="str">
        <f t="shared" si="80"/>
        <v>00000000000000</v>
      </c>
      <c r="AJ89" s="23" t="str">
        <f t="shared" si="81"/>
        <v/>
      </c>
      <c r="AK89" s="24" t="str">
        <f t="shared" si="82"/>
        <v/>
      </c>
      <c r="AL89" s="32" t="str">
        <f t="shared" si="83"/>
        <v/>
      </c>
      <c r="AM89" s="32" t="str">
        <f t="shared" si="84"/>
        <v/>
      </c>
      <c r="AN89" s="32" t="str">
        <f>IF($A89="","",IFERROR(MATCH($F89,'Tablas de Códigos'!$G$28:$G$52,0),""))</f>
        <v/>
      </c>
      <c r="AO89" s="33" t="str">
        <f>IF($AN89="","",INDEX('Tablas de Códigos'!$H$28:$H$52,$AN89))</f>
        <v/>
      </c>
      <c r="AP89" s="32" t="str">
        <f>IF($AN89="","",INDEX('Tablas de Códigos'!$I$28:$I$52,$AN89))</f>
        <v/>
      </c>
      <c r="AQ89" s="32" t="str">
        <f>IF($AN89="","",INDEX('Tablas de Códigos'!$J$28:$J$52,$AN89))</f>
        <v/>
      </c>
      <c r="AR89" s="32" t="str">
        <f>IF($AN89="","",INDEX('Tablas de Códigos'!$K$28:$K$52,$AN89))</f>
        <v/>
      </c>
      <c r="AS89" s="32" t="str">
        <f>IF($AN89="","",INDEX('Tablas de Códigos'!$L$28:$L$52,$AN89))</f>
        <v/>
      </c>
      <c r="AT89" s="32" t="str">
        <f>IF($AN89="","",INDEX('Tablas de Códigos'!$M$28:$M$52,$AN89))</f>
        <v/>
      </c>
      <c r="AU89" s="32" t="str">
        <f t="shared" si="85"/>
        <v/>
      </c>
      <c r="AV89" s="32" t="str">
        <f t="shared" si="86"/>
        <v/>
      </c>
      <c r="AW89" s="33" t="str">
        <f t="shared" si="87"/>
        <v/>
      </c>
      <c r="AX89" s="33" t="str">
        <f>IF($A89="","",SUMIFS($H$5:H89,$O$5:O89,$O89,$F$5:F89,$F89,$AL$5:AL89,$AL89))</f>
        <v/>
      </c>
      <c r="AY89" s="33" t="str">
        <f>IF($A89="","",SUMIFS($H$5:H88,$O$5:O88,$O89,$F$5:F88,$F89,$AL$5:AL88,$AL89))</f>
        <v/>
      </c>
      <c r="AZ89" s="33" t="str">
        <f t="shared" si="88"/>
        <v/>
      </c>
      <c r="BA89" s="33" t="str">
        <f t="shared" si="89"/>
        <v/>
      </c>
      <c r="BB89" s="33" t="str">
        <f>IF($A89="","",IF($AM89,IF($AQ89="PORC",$AZ89*$AR89,IF($AQ89="ESCALA_GRAL",(INDEX('Tablas de Códigos'!$D$58:$D$65,MATCH($AZ89,'Tablas de Códigos'!$B$58:$B$65,1))+INDEX('Tablas de Códigos'!$E$58:$E$65,MATCH($AZ89,'Tablas de Códigos'!$B$58:$B$65,1))*($AZ89-INDEX('Tablas de Códigos'!$F$58:$F$65,MATCH($AZ89,'Tablas de Códigos'!$B$58:$B$65,1)))),IF($AQ89="ESCALA_119",(INDEX('Tablas de Códigos'!$D$69:$D$76,MATCH($AZ89,'Tablas de Códigos'!$B$69:$B$76,1))+INDEX('Tablas de Códigos'!$E$69:$E$76,MATCH($AZ89,'Tablas de Códigos'!$B$69:$B$76,1))*($AZ89-INDEX('Tablas de Códigos'!$F$69:$F$76,MATCH($AZ89,'Tablas de Códigos'!$B$69:$B$76,1)))),0))),$AZ89*$AV89))</f>
        <v/>
      </c>
      <c r="BC89" s="33" t="str">
        <f>IF($A89="","",IF($AM89,IF($AQ89="PORC",$BA89*$AR89,IF($AQ89="ESCALA_GRAL",(INDEX('Tablas de Códigos'!$D$58:$D$65,MATCH($BA89,'Tablas de Códigos'!$B$58:$B$65,1))+INDEX('Tablas de Códigos'!$E$58:$E$65,MATCH($BA89,'Tablas de Códigos'!$B$58:$B$65,1))*($BA89-INDEX('Tablas de Códigos'!$F$58:$F$65,MATCH($BA89,'Tablas de Códigos'!$B$58:$B$65,1)))),IF($AQ89="ESCALA_119",(INDEX('Tablas de Códigos'!$D$69:$D$76,MATCH($BA89,'Tablas de Códigos'!$B$69:$B$76,1))+INDEX('Tablas de Códigos'!$E$69:$E$76,MATCH($BA89,'Tablas de Códigos'!$B$69:$B$76,1))*($BA89-INDEX('Tablas de Códigos'!$F$69:$F$76,MATCH($BA89,'Tablas de Códigos'!$B$69:$B$76,1)))),0))),$BA89*$AV89))</f>
        <v/>
      </c>
      <c r="BD89" s="33" t="str">
        <f t="shared" si="90"/>
        <v/>
      </c>
      <c r="BE89" s="33" t="str">
        <f t="shared" si="91"/>
        <v/>
      </c>
      <c r="BF89" s="33" t="str">
        <f t="shared" si="92"/>
        <v/>
      </c>
    </row>
    <row r="90" spans="1:58" ht="15" customHeight="1">
      <c r="A90" s="13"/>
      <c r="B90" s="27"/>
      <c r="C90" s="13"/>
      <c r="D90" s="28"/>
      <c r="E90" s="13"/>
      <c r="F90" s="13"/>
      <c r="G90" s="13"/>
      <c r="H90" s="28"/>
      <c r="I90" s="27"/>
      <c r="J90" s="13"/>
      <c r="K90" s="29" t="str">
        <f t="shared" si="62"/>
        <v/>
      </c>
      <c r="L90" s="14"/>
      <c r="M90" s="30"/>
      <c r="N90" s="13"/>
      <c r="O90" s="13"/>
      <c r="P90" s="14"/>
      <c r="Q90" s="31"/>
      <c r="R90" s="32" t="str">
        <f t="shared" si="63"/>
        <v>00</v>
      </c>
      <c r="S90" s="32" t="str">
        <f t="shared" si="64"/>
        <v/>
      </c>
      <c r="T90" s="32" t="str">
        <f t="shared" si="65"/>
        <v xml:space="preserve">                </v>
      </c>
      <c r="U90" s="32" t="str">
        <f t="shared" si="66"/>
        <v/>
      </c>
      <c r="V90" s="32" t="str">
        <f t="shared" si="67"/>
        <v>0000</v>
      </c>
      <c r="W90" s="32" t="str">
        <f t="shared" si="68"/>
        <v>000</v>
      </c>
      <c r="X90" s="32" t="str">
        <f t="shared" si="69"/>
        <v/>
      </c>
      <c r="Y90" s="32" t="str">
        <f t="shared" si="70"/>
        <v/>
      </c>
      <c r="Z90" s="32" t="str">
        <f t="shared" si="71"/>
        <v/>
      </c>
      <c r="AA90" s="32" t="str">
        <f t="shared" si="72"/>
        <v>00</v>
      </c>
      <c r="AB90" s="32" t="str">
        <f t="shared" si="73"/>
        <v>0</v>
      </c>
      <c r="AC90" s="32" t="str">
        <f t="shared" si="74"/>
        <v/>
      </c>
      <c r="AD90" s="32" t="str">
        <f t="shared" si="75"/>
        <v xml:space="preserve">  0.00</v>
      </c>
      <c r="AE90" s="32" t="str">
        <f t="shared" si="76"/>
        <v xml:space="preserve">          </v>
      </c>
      <c r="AF90" s="32" t="str">
        <f t="shared" si="77"/>
        <v>00</v>
      </c>
      <c r="AG90" s="32" t="str">
        <f t="shared" si="78"/>
        <v xml:space="preserve">                    </v>
      </c>
      <c r="AH90" s="32" t="str">
        <f t="shared" si="79"/>
        <v>00000000000000</v>
      </c>
      <c r="AI90" s="32" t="str">
        <f t="shared" si="80"/>
        <v>00000000000000</v>
      </c>
      <c r="AJ90" s="23" t="str">
        <f t="shared" si="81"/>
        <v/>
      </c>
      <c r="AK90" s="24" t="str">
        <f t="shared" si="82"/>
        <v/>
      </c>
      <c r="AL90" s="32" t="str">
        <f t="shared" si="83"/>
        <v/>
      </c>
      <c r="AM90" s="32" t="str">
        <f t="shared" si="84"/>
        <v/>
      </c>
      <c r="AN90" s="32" t="str">
        <f>IF($A90="","",IFERROR(MATCH($F90,'Tablas de Códigos'!$G$28:$G$52,0),""))</f>
        <v/>
      </c>
      <c r="AO90" s="33" t="str">
        <f>IF($AN90="","",INDEX('Tablas de Códigos'!$H$28:$H$52,$AN90))</f>
        <v/>
      </c>
      <c r="AP90" s="32" t="str">
        <f>IF($AN90="","",INDEX('Tablas de Códigos'!$I$28:$I$52,$AN90))</f>
        <v/>
      </c>
      <c r="AQ90" s="32" t="str">
        <f>IF($AN90="","",INDEX('Tablas de Códigos'!$J$28:$J$52,$AN90))</f>
        <v/>
      </c>
      <c r="AR90" s="32" t="str">
        <f>IF($AN90="","",INDEX('Tablas de Códigos'!$K$28:$K$52,$AN90))</f>
        <v/>
      </c>
      <c r="AS90" s="32" t="str">
        <f>IF($AN90="","",INDEX('Tablas de Códigos'!$L$28:$L$52,$AN90))</f>
        <v/>
      </c>
      <c r="AT90" s="32" t="str">
        <f>IF($AN90="","",INDEX('Tablas de Códigos'!$M$28:$M$52,$AN90))</f>
        <v/>
      </c>
      <c r="AU90" s="32" t="str">
        <f t="shared" si="85"/>
        <v/>
      </c>
      <c r="AV90" s="32" t="str">
        <f t="shared" si="86"/>
        <v/>
      </c>
      <c r="AW90" s="33" t="str">
        <f t="shared" si="87"/>
        <v/>
      </c>
      <c r="AX90" s="33" t="str">
        <f>IF($A90="","",SUMIFS($H$5:H90,$O$5:O90,$O90,$F$5:F90,$F90,$AL$5:AL90,$AL90))</f>
        <v/>
      </c>
      <c r="AY90" s="33" t="str">
        <f>IF($A90="","",SUMIFS($H$5:H89,$O$5:O89,$O90,$F$5:F89,$F90,$AL$5:AL89,$AL90))</f>
        <v/>
      </c>
      <c r="AZ90" s="33" t="str">
        <f t="shared" si="88"/>
        <v/>
      </c>
      <c r="BA90" s="33" t="str">
        <f t="shared" si="89"/>
        <v/>
      </c>
      <c r="BB90" s="33" t="str">
        <f>IF($A90="","",IF($AM90,IF($AQ90="PORC",$AZ90*$AR90,IF($AQ90="ESCALA_GRAL",(INDEX('Tablas de Códigos'!$D$58:$D$65,MATCH($AZ90,'Tablas de Códigos'!$B$58:$B$65,1))+INDEX('Tablas de Códigos'!$E$58:$E$65,MATCH($AZ90,'Tablas de Códigos'!$B$58:$B$65,1))*($AZ90-INDEX('Tablas de Códigos'!$F$58:$F$65,MATCH($AZ90,'Tablas de Códigos'!$B$58:$B$65,1)))),IF($AQ90="ESCALA_119",(INDEX('Tablas de Códigos'!$D$69:$D$76,MATCH($AZ90,'Tablas de Códigos'!$B$69:$B$76,1))+INDEX('Tablas de Códigos'!$E$69:$E$76,MATCH($AZ90,'Tablas de Códigos'!$B$69:$B$76,1))*($AZ90-INDEX('Tablas de Códigos'!$F$69:$F$76,MATCH($AZ90,'Tablas de Códigos'!$B$69:$B$76,1)))),0))),$AZ90*$AV90))</f>
        <v/>
      </c>
      <c r="BC90" s="33" t="str">
        <f>IF($A90="","",IF($AM90,IF($AQ90="PORC",$BA90*$AR90,IF($AQ90="ESCALA_GRAL",(INDEX('Tablas de Códigos'!$D$58:$D$65,MATCH($BA90,'Tablas de Códigos'!$B$58:$B$65,1))+INDEX('Tablas de Códigos'!$E$58:$E$65,MATCH($BA90,'Tablas de Códigos'!$B$58:$B$65,1))*($BA90-INDEX('Tablas de Códigos'!$F$58:$F$65,MATCH($BA90,'Tablas de Códigos'!$B$58:$B$65,1)))),IF($AQ90="ESCALA_119",(INDEX('Tablas de Códigos'!$D$69:$D$76,MATCH($BA90,'Tablas de Códigos'!$B$69:$B$76,1))+INDEX('Tablas de Códigos'!$E$69:$E$76,MATCH($BA90,'Tablas de Códigos'!$B$69:$B$76,1))*($BA90-INDEX('Tablas de Códigos'!$F$69:$F$76,MATCH($BA90,'Tablas de Códigos'!$B$69:$B$76,1)))),0))),$BA90*$AV90))</f>
        <v/>
      </c>
      <c r="BD90" s="33" t="str">
        <f t="shared" si="90"/>
        <v/>
      </c>
      <c r="BE90" s="33" t="str">
        <f t="shared" si="91"/>
        <v/>
      </c>
      <c r="BF90" s="33" t="str">
        <f t="shared" si="92"/>
        <v/>
      </c>
    </row>
    <row r="91" spans="1:58" ht="15" customHeight="1">
      <c r="A91" s="13"/>
      <c r="B91" s="27"/>
      <c r="C91" s="13"/>
      <c r="D91" s="28"/>
      <c r="E91" s="13"/>
      <c r="F91" s="13"/>
      <c r="G91" s="13"/>
      <c r="H91" s="28"/>
      <c r="I91" s="27"/>
      <c r="J91" s="13"/>
      <c r="K91" s="29" t="str">
        <f t="shared" si="62"/>
        <v/>
      </c>
      <c r="L91" s="14"/>
      <c r="M91" s="30"/>
      <c r="N91" s="13"/>
      <c r="O91" s="13"/>
      <c r="P91" s="14"/>
      <c r="Q91" s="31"/>
      <c r="R91" s="32" t="str">
        <f t="shared" si="63"/>
        <v>00</v>
      </c>
      <c r="S91" s="32" t="str">
        <f t="shared" si="64"/>
        <v/>
      </c>
      <c r="T91" s="32" t="str">
        <f t="shared" si="65"/>
        <v xml:space="preserve">                </v>
      </c>
      <c r="U91" s="32" t="str">
        <f t="shared" si="66"/>
        <v/>
      </c>
      <c r="V91" s="32" t="str">
        <f t="shared" si="67"/>
        <v>0000</v>
      </c>
      <c r="W91" s="32" t="str">
        <f t="shared" si="68"/>
        <v>000</v>
      </c>
      <c r="X91" s="32" t="str">
        <f t="shared" si="69"/>
        <v/>
      </c>
      <c r="Y91" s="32" t="str">
        <f t="shared" si="70"/>
        <v/>
      </c>
      <c r="Z91" s="32" t="str">
        <f t="shared" si="71"/>
        <v/>
      </c>
      <c r="AA91" s="32" t="str">
        <f t="shared" si="72"/>
        <v>00</v>
      </c>
      <c r="AB91" s="32" t="str">
        <f t="shared" si="73"/>
        <v>0</v>
      </c>
      <c r="AC91" s="32" t="str">
        <f t="shared" si="74"/>
        <v/>
      </c>
      <c r="AD91" s="32" t="str">
        <f t="shared" si="75"/>
        <v xml:space="preserve">  0.00</v>
      </c>
      <c r="AE91" s="32" t="str">
        <f t="shared" si="76"/>
        <v xml:space="preserve">          </v>
      </c>
      <c r="AF91" s="32" t="str">
        <f t="shared" si="77"/>
        <v>00</v>
      </c>
      <c r="AG91" s="32" t="str">
        <f t="shared" si="78"/>
        <v xml:space="preserve">                    </v>
      </c>
      <c r="AH91" s="32" t="str">
        <f t="shared" si="79"/>
        <v>00000000000000</v>
      </c>
      <c r="AI91" s="32" t="str">
        <f t="shared" si="80"/>
        <v>00000000000000</v>
      </c>
      <c r="AJ91" s="23" t="str">
        <f t="shared" si="81"/>
        <v/>
      </c>
      <c r="AK91" s="24" t="str">
        <f t="shared" si="82"/>
        <v/>
      </c>
      <c r="AL91" s="32" t="str">
        <f t="shared" si="83"/>
        <v/>
      </c>
      <c r="AM91" s="32" t="str">
        <f t="shared" si="84"/>
        <v/>
      </c>
      <c r="AN91" s="32" t="str">
        <f>IF($A91="","",IFERROR(MATCH($F91,'Tablas de Códigos'!$G$28:$G$52,0),""))</f>
        <v/>
      </c>
      <c r="AO91" s="33" t="str">
        <f>IF($AN91="","",INDEX('Tablas de Códigos'!$H$28:$H$52,$AN91))</f>
        <v/>
      </c>
      <c r="AP91" s="32" t="str">
        <f>IF($AN91="","",INDEX('Tablas de Códigos'!$I$28:$I$52,$AN91))</f>
        <v/>
      </c>
      <c r="AQ91" s="32" t="str">
        <f>IF($AN91="","",INDEX('Tablas de Códigos'!$J$28:$J$52,$AN91))</f>
        <v/>
      </c>
      <c r="AR91" s="32" t="str">
        <f>IF($AN91="","",INDEX('Tablas de Códigos'!$K$28:$K$52,$AN91))</f>
        <v/>
      </c>
      <c r="AS91" s="32" t="str">
        <f>IF($AN91="","",INDEX('Tablas de Códigos'!$L$28:$L$52,$AN91))</f>
        <v/>
      </c>
      <c r="AT91" s="32" t="str">
        <f>IF($AN91="","",INDEX('Tablas de Códigos'!$M$28:$M$52,$AN91))</f>
        <v/>
      </c>
      <c r="AU91" s="32" t="str">
        <f t="shared" si="85"/>
        <v/>
      </c>
      <c r="AV91" s="32" t="str">
        <f t="shared" si="86"/>
        <v/>
      </c>
      <c r="AW91" s="33" t="str">
        <f t="shared" si="87"/>
        <v/>
      </c>
      <c r="AX91" s="33" t="str">
        <f>IF($A91="","",SUMIFS($H$5:H91,$O$5:O91,$O91,$F$5:F91,$F91,$AL$5:AL91,$AL91))</f>
        <v/>
      </c>
      <c r="AY91" s="33" t="str">
        <f>IF($A91="","",SUMIFS($H$5:H90,$O$5:O90,$O91,$F$5:F90,$F91,$AL$5:AL90,$AL91))</f>
        <v/>
      </c>
      <c r="AZ91" s="33" t="str">
        <f t="shared" si="88"/>
        <v/>
      </c>
      <c r="BA91" s="33" t="str">
        <f t="shared" si="89"/>
        <v/>
      </c>
      <c r="BB91" s="33" t="str">
        <f>IF($A91="","",IF($AM91,IF($AQ91="PORC",$AZ91*$AR91,IF($AQ91="ESCALA_GRAL",(INDEX('Tablas de Códigos'!$D$58:$D$65,MATCH($AZ91,'Tablas de Códigos'!$B$58:$B$65,1))+INDEX('Tablas de Códigos'!$E$58:$E$65,MATCH($AZ91,'Tablas de Códigos'!$B$58:$B$65,1))*($AZ91-INDEX('Tablas de Códigos'!$F$58:$F$65,MATCH($AZ91,'Tablas de Códigos'!$B$58:$B$65,1)))),IF($AQ91="ESCALA_119",(INDEX('Tablas de Códigos'!$D$69:$D$76,MATCH($AZ91,'Tablas de Códigos'!$B$69:$B$76,1))+INDEX('Tablas de Códigos'!$E$69:$E$76,MATCH($AZ91,'Tablas de Códigos'!$B$69:$B$76,1))*($AZ91-INDEX('Tablas de Códigos'!$F$69:$F$76,MATCH($AZ91,'Tablas de Códigos'!$B$69:$B$76,1)))),0))),$AZ91*$AV91))</f>
        <v/>
      </c>
      <c r="BC91" s="33" t="str">
        <f>IF($A91="","",IF($AM91,IF($AQ91="PORC",$BA91*$AR91,IF($AQ91="ESCALA_GRAL",(INDEX('Tablas de Códigos'!$D$58:$D$65,MATCH($BA91,'Tablas de Códigos'!$B$58:$B$65,1))+INDEX('Tablas de Códigos'!$E$58:$E$65,MATCH($BA91,'Tablas de Códigos'!$B$58:$B$65,1))*($BA91-INDEX('Tablas de Códigos'!$F$58:$F$65,MATCH($BA91,'Tablas de Códigos'!$B$58:$B$65,1)))),IF($AQ91="ESCALA_119",(INDEX('Tablas de Códigos'!$D$69:$D$76,MATCH($BA91,'Tablas de Códigos'!$B$69:$B$76,1))+INDEX('Tablas de Códigos'!$E$69:$E$76,MATCH($BA91,'Tablas de Códigos'!$B$69:$B$76,1))*($BA91-INDEX('Tablas de Códigos'!$F$69:$F$76,MATCH($BA91,'Tablas de Códigos'!$B$69:$B$76,1)))),0))),$BA91*$AV91))</f>
        <v/>
      </c>
      <c r="BD91" s="33" t="str">
        <f t="shared" si="90"/>
        <v/>
      </c>
      <c r="BE91" s="33" t="str">
        <f t="shared" si="91"/>
        <v/>
      </c>
      <c r="BF91" s="33" t="str">
        <f t="shared" si="92"/>
        <v/>
      </c>
    </row>
    <row r="92" spans="1:58" ht="15" customHeight="1">
      <c r="A92" s="13"/>
      <c r="B92" s="27"/>
      <c r="C92" s="13"/>
      <c r="D92" s="28"/>
      <c r="E92" s="13"/>
      <c r="F92" s="13"/>
      <c r="G92" s="13"/>
      <c r="H92" s="28"/>
      <c r="I92" s="27"/>
      <c r="J92" s="13"/>
      <c r="K92" s="29" t="str">
        <f t="shared" si="62"/>
        <v/>
      </c>
      <c r="L92" s="14"/>
      <c r="M92" s="30"/>
      <c r="N92" s="13"/>
      <c r="O92" s="13"/>
      <c r="P92" s="14"/>
      <c r="Q92" s="31"/>
      <c r="R92" s="32" t="str">
        <f t="shared" si="63"/>
        <v>00</v>
      </c>
      <c r="S92" s="32" t="str">
        <f t="shared" si="64"/>
        <v/>
      </c>
      <c r="T92" s="32" t="str">
        <f t="shared" si="65"/>
        <v xml:space="preserve">                </v>
      </c>
      <c r="U92" s="32" t="str">
        <f t="shared" si="66"/>
        <v/>
      </c>
      <c r="V92" s="32" t="str">
        <f t="shared" si="67"/>
        <v>0000</v>
      </c>
      <c r="W92" s="32" t="str">
        <f t="shared" si="68"/>
        <v>000</v>
      </c>
      <c r="X92" s="32" t="str">
        <f t="shared" si="69"/>
        <v/>
      </c>
      <c r="Y92" s="32" t="str">
        <f t="shared" si="70"/>
        <v/>
      </c>
      <c r="Z92" s="32" t="str">
        <f t="shared" si="71"/>
        <v/>
      </c>
      <c r="AA92" s="32" t="str">
        <f t="shared" si="72"/>
        <v>00</v>
      </c>
      <c r="AB92" s="32" t="str">
        <f t="shared" si="73"/>
        <v>0</v>
      </c>
      <c r="AC92" s="32" t="str">
        <f t="shared" si="74"/>
        <v/>
      </c>
      <c r="AD92" s="32" t="str">
        <f t="shared" si="75"/>
        <v xml:space="preserve">  0.00</v>
      </c>
      <c r="AE92" s="32" t="str">
        <f t="shared" si="76"/>
        <v xml:space="preserve">          </v>
      </c>
      <c r="AF92" s="32" t="str">
        <f t="shared" si="77"/>
        <v>00</v>
      </c>
      <c r="AG92" s="32" t="str">
        <f t="shared" si="78"/>
        <v xml:space="preserve">                    </v>
      </c>
      <c r="AH92" s="32" t="str">
        <f t="shared" si="79"/>
        <v>00000000000000</v>
      </c>
      <c r="AI92" s="32" t="str">
        <f t="shared" si="80"/>
        <v>00000000000000</v>
      </c>
      <c r="AJ92" s="23" t="str">
        <f t="shared" si="81"/>
        <v/>
      </c>
      <c r="AK92" s="24" t="str">
        <f t="shared" si="82"/>
        <v/>
      </c>
      <c r="AL92" s="32" t="str">
        <f t="shared" si="83"/>
        <v/>
      </c>
      <c r="AM92" s="32" t="str">
        <f t="shared" si="84"/>
        <v/>
      </c>
      <c r="AN92" s="32" t="str">
        <f>IF($A92="","",IFERROR(MATCH($F92,'Tablas de Códigos'!$G$28:$G$52,0),""))</f>
        <v/>
      </c>
      <c r="AO92" s="33" t="str">
        <f>IF($AN92="","",INDEX('Tablas de Códigos'!$H$28:$H$52,$AN92))</f>
        <v/>
      </c>
      <c r="AP92" s="32" t="str">
        <f>IF($AN92="","",INDEX('Tablas de Códigos'!$I$28:$I$52,$AN92))</f>
        <v/>
      </c>
      <c r="AQ92" s="32" t="str">
        <f>IF($AN92="","",INDEX('Tablas de Códigos'!$J$28:$J$52,$AN92))</f>
        <v/>
      </c>
      <c r="AR92" s="32" t="str">
        <f>IF($AN92="","",INDEX('Tablas de Códigos'!$K$28:$K$52,$AN92))</f>
        <v/>
      </c>
      <c r="AS92" s="32" t="str">
        <f>IF($AN92="","",INDEX('Tablas de Códigos'!$L$28:$L$52,$AN92))</f>
        <v/>
      </c>
      <c r="AT92" s="32" t="str">
        <f>IF($AN92="","",INDEX('Tablas de Códigos'!$M$28:$M$52,$AN92))</f>
        <v/>
      </c>
      <c r="AU92" s="32" t="str">
        <f t="shared" si="85"/>
        <v/>
      </c>
      <c r="AV92" s="32" t="str">
        <f t="shared" si="86"/>
        <v/>
      </c>
      <c r="AW92" s="33" t="str">
        <f t="shared" si="87"/>
        <v/>
      </c>
      <c r="AX92" s="33" t="str">
        <f>IF($A92="","",SUMIFS($H$5:H92,$O$5:O92,$O92,$F$5:F92,$F92,$AL$5:AL92,$AL92))</f>
        <v/>
      </c>
      <c r="AY92" s="33" t="str">
        <f>IF($A92="","",SUMIFS($H$5:H91,$O$5:O91,$O92,$F$5:F91,$F92,$AL$5:AL91,$AL92))</f>
        <v/>
      </c>
      <c r="AZ92" s="33" t="str">
        <f t="shared" si="88"/>
        <v/>
      </c>
      <c r="BA92" s="33" t="str">
        <f t="shared" si="89"/>
        <v/>
      </c>
      <c r="BB92" s="33" t="str">
        <f>IF($A92="","",IF($AM92,IF($AQ92="PORC",$AZ92*$AR92,IF($AQ92="ESCALA_GRAL",(INDEX('Tablas de Códigos'!$D$58:$D$65,MATCH($AZ92,'Tablas de Códigos'!$B$58:$B$65,1))+INDEX('Tablas de Códigos'!$E$58:$E$65,MATCH($AZ92,'Tablas de Códigos'!$B$58:$B$65,1))*($AZ92-INDEX('Tablas de Códigos'!$F$58:$F$65,MATCH($AZ92,'Tablas de Códigos'!$B$58:$B$65,1)))),IF($AQ92="ESCALA_119",(INDEX('Tablas de Códigos'!$D$69:$D$76,MATCH($AZ92,'Tablas de Códigos'!$B$69:$B$76,1))+INDEX('Tablas de Códigos'!$E$69:$E$76,MATCH($AZ92,'Tablas de Códigos'!$B$69:$B$76,1))*($AZ92-INDEX('Tablas de Códigos'!$F$69:$F$76,MATCH($AZ92,'Tablas de Códigos'!$B$69:$B$76,1)))),0))),$AZ92*$AV92))</f>
        <v/>
      </c>
      <c r="BC92" s="33" t="str">
        <f>IF($A92="","",IF($AM92,IF($AQ92="PORC",$BA92*$AR92,IF($AQ92="ESCALA_GRAL",(INDEX('Tablas de Códigos'!$D$58:$D$65,MATCH($BA92,'Tablas de Códigos'!$B$58:$B$65,1))+INDEX('Tablas de Códigos'!$E$58:$E$65,MATCH($BA92,'Tablas de Códigos'!$B$58:$B$65,1))*($BA92-INDEX('Tablas de Códigos'!$F$58:$F$65,MATCH($BA92,'Tablas de Códigos'!$B$58:$B$65,1)))),IF($AQ92="ESCALA_119",(INDEX('Tablas de Códigos'!$D$69:$D$76,MATCH($BA92,'Tablas de Códigos'!$B$69:$B$76,1))+INDEX('Tablas de Códigos'!$E$69:$E$76,MATCH($BA92,'Tablas de Códigos'!$B$69:$B$76,1))*($BA92-INDEX('Tablas de Códigos'!$F$69:$F$76,MATCH($BA92,'Tablas de Códigos'!$B$69:$B$76,1)))),0))),$BA92*$AV92))</f>
        <v/>
      </c>
      <c r="BD92" s="33" t="str">
        <f t="shared" si="90"/>
        <v/>
      </c>
      <c r="BE92" s="33" t="str">
        <f t="shared" si="91"/>
        <v/>
      </c>
      <c r="BF92" s="33" t="str">
        <f t="shared" si="92"/>
        <v/>
      </c>
    </row>
    <row r="93" spans="1:58" ht="15" customHeight="1">
      <c r="A93" s="13"/>
      <c r="B93" s="27"/>
      <c r="C93" s="13"/>
      <c r="D93" s="28"/>
      <c r="E93" s="13"/>
      <c r="F93" s="13"/>
      <c r="G93" s="13"/>
      <c r="H93" s="28"/>
      <c r="I93" s="27"/>
      <c r="J93" s="13"/>
      <c r="K93" s="29" t="str">
        <f t="shared" si="62"/>
        <v/>
      </c>
      <c r="L93" s="14"/>
      <c r="M93" s="30"/>
      <c r="N93" s="13"/>
      <c r="O93" s="13"/>
      <c r="P93" s="14"/>
      <c r="Q93" s="31"/>
      <c r="R93" s="32" t="str">
        <f t="shared" si="63"/>
        <v>00</v>
      </c>
      <c r="S93" s="32" t="str">
        <f t="shared" si="64"/>
        <v/>
      </c>
      <c r="T93" s="32" t="str">
        <f t="shared" si="65"/>
        <v xml:space="preserve">                </v>
      </c>
      <c r="U93" s="32" t="str">
        <f t="shared" si="66"/>
        <v/>
      </c>
      <c r="V93" s="32" t="str">
        <f t="shared" si="67"/>
        <v>0000</v>
      </c>
      <c r="W93" s="32" t="str">
        <f t="shared" si="68"/>
        <v>000</v>
      </c>
      <c r="X93" s="32" t="str">
        <f t="shared" si="69"/>
        <v/>
      </c>
      <c r="Y93" s="32" t="str">
        <f t="shared" si="70"/>
        <v/>
      </c>
      <c r="Z93" s="32" t="str">
        <f t="shared" si="71"/>
        <v/>
      </c>
      <c r="AA93" s="32" t="str">
        <f t="shared" si="72"/>
        <v>00</v>
      </c>
      <c r="AB93" s="32" t="str">
        <f t="shared" si="73"/>
        <v>0</v>
      </c>
      <c r="AC93" s="32" t="str">
        <f t="shared" si="74"/>
        <v/>
      </c>
      <c r="AD93" s="32" t="str">
        <f t="shared" si="75"/>
        <v xml:space="preserve">  0.00</v>
      </c>
      <c r="AE93" s="32" t="str">
        <f t="shared" si="76"/>
        <v xml:space="preserve">          </v>
      </c>
      <c r="AF93" s="32" t="str">
        <f t="shared" si="77"/>
        <v>00</v>
      </c>
      <c r="AG93" s="32" t="str">
        <f t="shared" si="78"/>
        <v xml:space="preserve">                    </v>
      </c>
      <c r="AH93" s="32" t="str">
        <f t="shared" si="79"/>
        <v>00000000000000</v>
      </c>
      <c r="AI93" s="32" t="str">
        <f t="shared" si="80"/>
        <v>00000000000000</v>
      </c>
      <c r="AJ93" s="23" t="str">
        <f t="shared" si="81"/>
        <v/>
      </c>
      <c r="AK93" s="24" t="str">
        <f t="shared" si="82"/>
        <v/>
      </c>
      <c r="AL93" s="32" t="str">
        <f t="shared" si="83"/>
        <v/>
      </c>
      <c r="AM93" s="32" t="str">
        <f t="shared" si="84"/>
        <v/>
      </c>
      <c r="AN93" s="32" t="str">
        <f>IF($A93="","",IFERROR(MATCH($F93,'Tablas de Códigos'!$G$28:$G$52,0),""))</f>
        <v/>
      </c>
      <c r="AO93" s="33" t="str">
        <f>IF($AN93="","",INDEX('Tablas de Códigos'!$H$28:$H$52,$AN93))</f>
        <v/>
      </c>
      <c r="AP93" s="32" t="str">
        <f>IF($AN93="","",INDEX('Tablas de Códigos'!$I$28:$I$52,$AN93))</f>
        <v/>
      </c>
      <c r="AQ93" s="32" t="str">
        <f>IF($AN93="","",INDEX('Tablas de Códigos'!$J$28:$J$52,$AN93))</f>
        <v/>
      </c>
      <c r="AR93" s="32" t="str">
        <f>IF($AN93="","",INDEX('Tablas de Códigos'!$K$28:$K$52,$AN93))</f>
        <v/>
      </c>
      <c r="AS93" s="32" t="str">
        <f>IF($AN93="","",INDEX('Tablas de Códigos'!$L$28:$L$52,$AN93))</f>
        <v/>
      </c>
      <c r="AT93" s="32" t="str">
        <f>IF($AN93="","",INDEX('Tablas de Códigos'!$M$28:$M$52,$AN93))</f>
        <v/>
      </c>
      <c r="AU93" s="32" t="str">
        <f t="shared" si="85"/>
        <v/>
      </c>
      <c r="AV93" s="32" t="str">
        <f t="shared" si="86"/>
        <v/>
      </c>
      <c r="AW93" s="33" t="str">
        <f t="shared" si="87"/>
        <v/>
      </c>
      <c r="AX93" s="33" t="str">
        <f>IF($A93="","",SUMIFS($H$5:H93,$O$5:O93,$O93,$F$5:F93,$F93,$AL$5:AL93,$AL93))</f>
        <v/>
      </c>
      <c r="AY93" s="33" t="str">
        <f>IF($A93="","",SUMIFS($H$5:H92,$O$5:O92,$O93,$F$5:F92,$F93,$AL$5:AL92,$AL93))</f>
        <v/>
      </c>
      <c r="AZ93" s="33" t="str">
        <f t="shared" si="88"/>
        <v/>
      </c>
      <c r="BA93" s="33" t="str">
        <f t="shared" si="89"/>
        <v/>
      </c>
      <c r="BB93" s="33" t="str">
        <f>IF($A93="","",IF($AM93,IF($AQ93="PORC",$AZ93*$AR93,IF($AQ93="ESCALA_GRAL",(INDEX('Tablas de Códigos'!$D$58:$D$65,MATCH($AZ93,'Tablas de Códigos'!$B$58:$B$65,1))+INDEX('Tablas de Códigos'!$E$58:$E$65,MATCH($AZ93,'Tablas de Códigos'!$B$58:$B$65,1))*($AZ93-INDEX('Tablas de Códigos'!$F$58:$F$65,MATCH($AZ93,'Tablas de Códigos'!$B$58:$B$65,1)))),IF($AQ93="ESCALA_119",(INDEX('Tablas de Códigos'!$D$69:$D$76,MATCH($AZ93,'Tablas de Códigos'!$B$69:$B$76,1))+INDEX('Tablas de Códigos'!$E$69:$E$76,MATCH($AZ93,'Tablas de Códigos'!$B$69:$B$76,1))*($AZ93-INDEX('Tablas de Códigos'!$F$69:$F$76,MATCH($AZ93,'Tablas de Códigos'!$B$69:$B$76,1)))),0))),$AZ93*$AV93))</f>
        <v/>
      </c>
      <c r="BC93" s="33" t="str">
        <f>IF($A93="","",IF($AM93,IF($AQ93="PORC",$BA93*$AR93,IF($AQ93="ESCALA_GRAL",(INDEX('Tablas de Códigos'!$D$58:$D$65,MATCH($BA93,'Tablas de Códigos'!$B$58:$B$65,1))+INDEX('Tablas de Códigos'!$E$58:$E$65,MATCH($BA93,'Tablas de Códigos'!$B$58:$B$65,1))*($BA93-INDEX('Tablas de Códigos'!$F$58:$F$65,MATCH($BA93,'Tablas de Códigos'!$B$58:$B$65,1)))),IF($AQ93="ESCALA_119",(INDEX('Tablas de Códigos'!$D$69:$D$76,MATCH($BA93,'Tablas de Códigos'!$B$69:$B$76,1))+INDEX('Tablas de Códigos'!$E$69:$E$76,MATCH($BA93,'Tablas de Códigos'!$B$69:$B$76,1))*($BA93-INDEX('Tablas de Códigos'!$F$69:$F$76,MATCH($BA93,'Tablas de Códigos'!$B$69:$B$76,1)))),0))),$BA93*$AV93))</f>
        <v/>
      </c>
      <c r="BD93" s="33" t="str">
        <f t="shared" si="90"/>
        <v/>
      </c>
      <c r="BE93" s="33" t="str">
        <f t="shared" si="91"/>
        <v/>
      </c>
      <c r="BF93" s="33" t="str">
        <f t="shared" si="92"/>
        <v/>
      </c>
    </row>
    <row r="94" spans="1:58" ht="15" customHeight="1">
      <c r="A94" s="13"/>
      <c r="B94" s="27"/>
      <c r="C94" s="13"/>
      <c r="D94" s="28"/>
      <c r="E94" s="13"/>
      <c r="F94" s="13"/>
      <c r="G94" s="13"/>
      <c r="H94" s="28"/>
      <c r="I94" s="27"/>
      <c r="J94" s="13"/>
      <c r="K94" s="29" t="str">
        <f t="shared" si="62"/>
        <v/>
      </c>
      <c r="L94" s="14"/>
      <c r="M94" s="30"/>
      <c r="N94" s="13"/>
      <c r="O94" s="13"/>
      <c r="P94" s="14"/>
      <c r="Q94" s="31"/>
      <c r="R94" s="32" t="str">
        <f t="shared" si="63"/>
        <v>00</v>
      </c>
      <c r="S94" s="32" t="str">
        <f t="shared" si="64"/>
        <v/>
      </c>
      <c r="T94" s="32" t="str">
        <f t="shared" si="65"/>
        <v xml:space="preserve">                </v>
      </c>
      <c r="U94" s="32" t="str">
        <f t="shared" si="66"/>
        <v/>
      </c>
      <c r="V94" s="32" t="str">
        <f t="shared" si="67"/>
        <v>0000</v>
      </c>
      <c r="W94" s="32" t="str">
        <f t="shared" si="68"/>
        <v>000</v>
      </c>
      <c r="X94" s="32" t="str">
        <f t="shared" si="69"/>
        <v/>
      </c>
      <c r="Y94" s="32" t="str">
        <f t="shared" si="70"/>
        <v/>
      </c>
      <c r="Z94" s="32" t="str">
        <f t="shared" si="71"/>
        <v/>
      </c>
      <c r="AA94" s="32" t="str">
        <f t="shared" si="72"/>
        <v>00</v>
      </c>
      <c r="AB94" s="32" t="str">
        <f t="shared" si="73"/>
        <v>0</v>
      </c>
      <c r="AC94" s="32" t="str">
        <f t="shared" si="74"/>
        <v/>
      </c>
      <c r="AD94" s="32" t="str">
        <f t="shared" si="75"/>
        <v xml:space="preserve">  0.00</v>
      </c>
      <c r="AE94" s="32" t="str">
        <f t="shared" si="76"/>
        <v xml:space="preserve">          </v>
      </c>
      <c r="AF94" s="32" t="str">
        <f t="shared" si="77"/>
        <v>00</v>
      </c>
      <c r="AG94" s="32" t="str">
        <f t="shared" si="78"/>
        <v xml:space="preserve">                    </v>
      </c>
      <c r="AH94" s="32" t="str">
        <f t="shared" si="79"/>
        <v>00000000000000</v>
      </c>
      <c r="AI94" s="32" t="str">
        <f t="shared" si="80"/>
        <v>00000000000000</v>
      </c>
      <c r="AJ94" s="23" t="str">
        <f t="shared" si="81"/>
        <v/>
      </c>
      <c r="AK94" s="24" t="str">
        <f t="shared" si="82"/>
        <v/>
      </c>
      <c r="AL94" s="32" t="str">
        <f t="shared" si="83"/>
        <v/>
      </c>
      <c r="AM94" s="32" t="str">
        <f t="shared" si="84"/>
        <v/>
      </c>
      <c r="AN94" s="32" t="str">
        <f>IF($A94="","",IFERROR(MATCH($F94,'Tablas de Códigos'!$G$28:$G$52,0),""))</f>
        <v/>
      </c>
      <c r="AO94" s="33" t="str">
        <f>IF($AN94="","",INDEX('Tablas de Códigos'!$H$28:$H$52,$AN94))</f>
        <v/>
      </c>
      <c r="AP94" s="32" t="str">
        <f>IF($AN94="","",INDEX('Tablas de Códigos'!$I$28:$I$52,$AN94))</f>
        <v/>
      </c>
      <c r="AQ94" s="32" t="str">
        <f>IF($AN94="","",INDEX('Tablas de Códigos'!$J$28:$J$52,$AN94))</f>
        <v/>
      </c>
      <c r="AR94" s="32" t="str">
        <f>IF($AN94="","",INDEX('Tablas de Códigos'!$K$28:$K$52,$AN94))</f>
        <v/>
      </c>
      <c r="AS94" s="32" t="str">
        <f>IF($AN94="","",INDEX('Tablas de Códigos'!$L$28:$L$52,$AN94))</f>
        <v/>
      </c>
      <c r="AT94" s="32" t="str">
        <f>IF($AN94="","",INDEX('Tablas de Códigos'!$M$28:$M$52,$AN94))</f>
        <v/>
      </c>
      <c r="AU94" s="32" t="str">
        <f t="shared" si="85"/>
        <v/>
      </c>
      <c r="AV94" s="32" t="str">
        <f t="shared" si="86"/>
        <v/>
      </c>
      <c r="AW94" s="33" t="str">
        <f t="shared" si="87"/>
        <v/>
      </c>
      <c r="AX94" s="33" t="str">
        <f>IF($A94="","",SUMIFS($H$5:H94,$O$5:O94,$O94,$F$5:F94,$F94,$AL$5:AL94,$AL94))</f>
        <v/>
      </c>
      <c r="AY94" s="33" t="str">
        <f>IF($A94="","",SUMIFS($H$5:H93,$O$5:O93,$O94,$F$5:F93,$F94,$AL$5:AL93,$AL94))</f>
        <v/>
      </c>
      <c r="AZ94" s="33" t="str">
        <f t="shared" si="88"/>
        <v/>
      </c>
      <c r="BA94" s="33" t="str">
        <f t="shared" si="89"/>
        <v/>
      </c>
      <c r="BB94" s="33" t="str">
        <f>IF($A94="","",IF($AM94,IF($AQ94="PORC",$AZ94*$AR94,IF($AQ94="ESCALA_GRAL",(INDEX('Tablas de Códigos'!$D$58:$D$65,MATCH($AZ94,'Tablas de Códigos'!$B$58:$B$65,1))+INDEX('Tablas de Códigos'!$E$58:$E$65,MATCH($AZ94,'Tablas de Códigos'!$B$58:$B$65,1))*($AZ94-INDEX('Tablas de Códigos'!$F$58:$F$65,MATCH($AZ94,'Tablas de Códigos'!$B$58:$B$65,1)))),IF($AQ94="ESCALA_119",(INDEX('Tablas de Códigos'!$D$69:$D$76,MATCH($AZ94,'Tablas de Códigos'!$B$69:$B$76,1))+INDEX('Tablas de Códigos'!$E$69:$E$76,MATCH($AZ94,'Tablas de Códigos'!$B$69:$B$76,1))*($AZ94-INDEX('Tablas de Códigos'!$F$69:$F$76,MATCH($AZ94,'Tablas de Códigos'!$B$69:$B$76,1)))),0))),$AZ94*$AV94))</f>
        <v/>
      </c>
      <c r="BC94" s="33" t="str">
        <f>IF($A94="","",IF($AM94,IF($AQ94="PORC",$BA94*$AR94,IF($AQ94="ESCALA_GRAL",(INDEX('Tablas de Códigos'!$D$58:$D$65,MATCH($BA94,'Tablas de Códigos'!$B$58:$B$65,1))+INDEX('Tablas de Códigos'!$E$58:$E$65,MATCH($BA94,'Tablas de Códigos'!$B$58:$B$65,1))*($BA94-INDEX('Tablas de Códigos'!$F$58:$F$65,MATCH($BA94,'Tablas de Códigos'!$B$58:$B$65,1)))),IF($AQ94="ESCALA_119",(INDEX('Tablas de Códigos'!$D$69:$D$76,MATCH($BA94,'Tablas de Códigos'!$B$69:$B$76,1))+INDEX('Tablas de Códigos'!$E$69:$E$76,MATCH($BA94,'Tablas de Códigos'!$B$69:$B$76,1))*($BA94-INDEX('Tablas de Códigos'!$F$69:$F$76,MATCH($BA94,'Tablas de Códigos'!$B$69:$B$76,1)))),0))),$BA94*$AV94))</f>
        <v/>
      </c>
      <c r="BD94" s="33" t="str">
        <f t="shared" si="90"/>
        <v/>
      </c>
      <c r="BE94" s="33" t="str">
        <f t="shared" si="91"/>
        <v/>
      </c>
      <c r="BF94" s="33" t="str">
        <f t="shared" si="92"/>
        <v/>
      </c>
    </row>
    <row r="95" spans="1:58" ht="15" customHeight="1">
      <c r="A95" s="13"/>
      <c r="B95" s="27"/>
      <c r="C95" s="13"/>
      <c r="D95" s="28"/>
      <c r="E95" s="13"/>
      <c r="F95" s="13"/>
      <c r="G95" s="13"/>
      <c r="H95" s="28"/>
      <c r="I95" s="27"/>
      <c r="J95" s="13"/>
      <c r="K95" s="29" t="str">
        <f t="shared" si="62"/>
        <v/>
      </c>
      <c r="L95" s="14"/>
      <c r="M95" s="30"/>
      <c r="N95" s="13"/>
      <c r="O95" s="13"/>
      <c r="P95" s="14"/>
      <c r="Q95" s="31"/>
      <c r="R95" s="32" t="str">
        <f t="shared" si="63"/>
        <v>00</v>
      </c>
      <c r="S95" s="32" t="str">
        <f t="shared" si="64"/>
        <v/>
      </c>
      <c r="T95" s="32" t="str">
        <f t="shared" si="65"/>
        <v xml:space="preserve">                </v>
      </c>
      <c r="U95" s="32" t="str">
        <f t="shared" si="66"/>
        <v/>
      </c>
      <c r="V95" s="32" t="str">
        <f t="shared" si="67"/>
        <v>0000</v>
      </c>
      <c r="W95" s="32" t="str">
        <f t="shared" si="68"/>
        <v>000</v>
      </c>
      <c r="X95" s="32" t="str">
        <f t="shared" si="69"/>
        <v/>
      </c>
      <c r="Y95" s="32" t="str">
        <f t="shared" si="70"/>
        <v/>
      </c>
      <c r="Z95" s="32" t="str">
        <f t="shared" si="71"/>
        <v/>
      </c>
      <c r="AA95" s="32" t="str">
        <f t="shared" si="72"/>
        <v>00</v>
      </c>
      <c r="AB95" s="32" t="str">
        <f t="shared" si="73"/>
        <v>0</v>
      </c>
      <c r="AC95" s="32" t="str">
        <f t="shared" si="74"/>
        <v/>
      </c>
      <c r="AD95" s="32" t="str">
        <f t="shared" si="75"/>
        <v xml:space="preserve">  0.00</v>
      </c>
      <c r="AE95" s="32" t="str">
        <f t="shared" si="76"/>
        <v xml:space="preserve">          </v>
      </c>
      <c r="AF95" s="32" t="str">
        <f t="shared" si="77"/>
        <v>00</v>
      </c>
      <c r="AG95" s="32" t="str">
        <f t="shared" si="78"/>
        <v xml:space="preserve">                    </v>
      </c>
      <c r="AH95" s="32" t="str">
        <f t="shared" si="79"/>
        <v>00000000000000</v>
      </c>
      <c r="AI95" s="32" t="str">
        <f t="shared" si="80"/>
        <v>00000000000000</v>
      </c>
      <c r="AJ95" s="23" t="str">
        <f t="shared" si="81"/>
        <v/>
      </c>
      <c r="AK95" s="24" t="str">
        <f t="shared" si="82"/>
        <v/>
      </c>
      <c r="AL95" s="32" t="str">
        <f t="shared" si="83"/>
        <v/>
      </c>
      <c r="AM95" s="32" t="str">
        <f t="shared" si="84"/>
        <v/>
      </c>
      <c r="AN95" s="32" t="str">
        <f>IF($A95="","",IFERROR(MATCH($F95,'Tablas de Códigos'!$G$28:$G$52,0),""))</f>
        <v/>
      </c>
      <c r="AO95" s="33" t="str">
        <f>IF($AN95="","",INDEX('Tablas de Códigos'!$H$28:$H$52,$AN95))</f>
        <v/>
      </c>
      <c r="AP95" s="32" t="str">
        <f>IF($AN95="","",INDEX('Tablas de Códigos'!$I$28:$I$52,$AN95))</f>
        <v/>
      </c>
      <c r="AQ95" s="32" t="str">
        <f>IF($AN95="","",INDEX('Tablas de Códigos'!$J$28:$J$52,$AN95))</f>
        <v/>
      </c>
      <c r="AR95" s="32" t="str">
        <f>IF($AN95="","",INDEX('Tablas de Códigos'!$K$28:$K$52,$AN95))</f>
        <v/>
      </c>
      <c r="AS95" s="32" t="str">
        <f>IF($AN95="","",INDEX('Tablas de Códigos'!$L$28:$L$52,$AN95))</f>
        <v/>
      </c>
      <c r="AT95" s="32" t="str">
        <f>IF($AN95="","",INDEX('Tablas de Códigos'!$M$28:$M$52,$AN95))</f>
        <v/>
      </c>
      <c r="AU95" s="32" t="str">
        <f t="shared" si="85"/>
        <v/>
      </c>
      <c r="AV95" s="32" t="str">
        <f t="shared" si="86"/>
        <v/>
      </c>
      <c r="AW95" s="33" t="str">
        <f t="shared" si="87"/>
        <v/>
      </c>
      <c r="AX95" s="33" t="str">
        <f>IF($A95="","",SUMIFS($H$5:H95,$O$5:O95,$O95,$F$5:F95,$F95,$AL$5:AL95,$AL95))</f>
        <v/>
      </c>
      <c r="AY95" s="33" t="str">
        <f>IF($A95="","",SUMIFS($H$5:H94,$O$5:O94,$O95,$F$5:F94,$F95,$AL$5:AL94,$AL95))</f>
        <v/>
      </c>
      <c r="AZ95" s="33" t="str">
        <f t="shared" si="88"/>
        <v/>
      </c>
      <c r="BA95" s="33" t="str">
        <f t="shared" si="89"/>
        <v/>
      </c>
      <c r="BB95" s="33" t="str">
        <f>IF($A95="","",IF($AM95,IF($AQ95="PORC",$AZ95*$AR95,IF($AQ95="ESCALA_GRAL",(INDEX('Tablas de Códigos'!$D$58:$D$65,MATCH($AZ95,'Tablas de Códigos'!$B$58:$B$65,1))+INDEX('Tablas de Códigos'!$E$58:$E$65,MATCH($AZ95,'Tablas de Códigos'!$B$58:$B$65,1))*($AZ95-INDEX('Tablas de Códigos'!$F$58:$F$65,MATCH($AZ95,'Tablas de Códigos'!$B$58:$B$65,1)))),IF($AQ95="ESCALA_119",(INDEX('Tablas de Códigos'!$D$69:$D$76,MATCH($AZ95,'Tablas de Códigos'!$B$69:$B$76,1))+INDEX('Tablas de Códigos'!$E$69:$E$76,MATCH($AZ95,'Tablas de Códigos'!$B$69:$B$76,1))*($AZ95-INDEX('Tablas de Códigos'!$F$69:$F$76,MATCH($AZ95,'Tablas de Códigos'!$B$69:$B$76,1)))),0))),$AZ95*$AV95))</f>
        <v/>
      </c>
      <c r="BC95" s="33" t="str">
        <f>IF($A95="","",IF($AM95,IF($AQ95="PORC",$BA95*$AR95,IF($AQ95="ESCALA_GRAL",(INDEX('Tablas de Códigos'!$D$58:$D$65,MATCH($BA95,'Tablas de Códigos'!$B$58:$B$65,1))+INDEX('Tablas de Códigos'!$E$58:$E$65,MATCH($BA95,'Tablas de Códigos'!$B$58:$B$65,1))*($BA95-INDEX('Tablas de Códigos'!$F$58:$F$65,MATCH($BA95,'Tablas de Códigos'!$B$58:$B$65,1)))),IF($AQ95="ESCALA_119",(INDEX('Tablas de Códigos'!$D$69:$D$76,MATCH($BA95,'Tablas de Códigos'!$B$69:$B$76,1))+INDEX('Tablas de Códigos'!$E$69:$E$76,MATCH($BA95,'Tablas de Códigos'!$B$69:$B$76,1))*($BA95-INDEX('Tablas de Códigos'!$F$69:$F$76,MATCH($BA95,'Tablas de Códigos'!$B$69:$B$76,1)))),0))),$BA95*$AV95))</f>
        <v/>
      </c>
      <c r="BD95" s="33" t="str">
        <f t="shared" si="90"/>
        <v/>
      </c>
      <c r="BE95" s="33" t="str">
        <f t="shared" si="91"/>
        <v/>
      </c>
      <c r="BF95" s="33" t="str">
        <f t="shared" si="92"/>
        <v/>
      </c>
    </row>
    <row r="96" spans="1:58" ht="15" customHeight="1">
      <c r="A96" s="13"/>
      <c r="B96" s="27"/>
      <c r="C96" s="13"/>
      <c r="D96" s="28"/>
      <c r="E96" s="13"/>
      <c r="F96" s="13"/>
      <c r="G96" s="13"/>
      <c r="H96" s="28"/>
      <c r="I96" s="27"/>
      <c r="J96" s="13"/>
      <c r="K96" s="29" t="str">
        <f t="shared" si="62"/>
        <v/>
      </c>
      <c r="L96" s="14"/>
      <c r="M96" s="30"/>
      <c r="N96" s="13"/>
      <c r="O96" s="13"/>
      <c r="P96" s="14"/>
      <c r="Q96" s="31"/>
      <c r="R96" s="32" t="str">
        <f t="shared" si="63"/>
        <v>00</v>
      </c>
      <c r="S96" s="32" t="str">
        <f t="shared" si="64"/>
        <v/>
      </c>
      <c r="T96" s="32" t="str">
        <f t="shared" si="65"/>
        <v xml:space="preserve">                </v>
      </c>
      <c r="U96" s="32" t="str">
        <f t="shared" si="66"/>
        <v/>
      </c>
      <c r="V96" s="32" t="str">
        <f t="shared" si="67"/>
        <v>0000</v>
      </c>
      <c r="W96" s="32" t="str">
        <f t="shared" si="68"/>
        <v>000</v>
      </c>
      <c r="X96" s="32" t="str">
        <f t="shared" si="69"/>
        <v/>
      </c>
      <c r="Y96" s="32" t="str">
        <f t="shared" si="70"/>
        <v/>
      </c>
      <c r="Z96" s="32" t="str">
        <f t="shared" si="71"/>
        <v/>
      </c>
      <c r="AA96" s="32" t="str">
        <f t="shared" si="72"/>
        <v>00</v>
      </c>
      <c r="AB96" s="32" t="str">
        <f t="shared" si="73"/>
        <v>0</v>
      </c>
      <c r="AC96" s="32" t="str">
        <f t="shared" si="74"/>
        <v/>
      </c>
      <c r="AD96" s="32" t="str">
        <f t="shared" si="75"/>
        <v xml:space="preserve">  0.00</v>
      </c>
      <c r="AE96" s="32" t="str">
        <f t="shared" si="76"/>
        <v xml:space="preserve">          </v>
      </c>
      <c r="AF96" s="32" t="str">
        <f t="shared" si="77"/>
        <v>00</v>
      </c>
      <c r="AG96" s="32" t="str">
        <f t="shared" si="78"/>
        <v xml:space="preserve">                    </v>
      </c>
      <c r="AH96" s="32" t="str">
        <f t="shared" si="79"/>
        <v>00000000000000</v>
      </c>
      <c r="AI96" s="32" t="str">
        <f t="shared" si="80"/>
        <v>00000000000000</v>
      </c>
      <c r="AJ96" s="23" t="str">
        <f t="shared" si="81"/>
        <v/>
      </c>
      <c r="AK96" s="24" t="str">
        <f t="shared" si="82"/>
        <v/>
      </c>
      <c r="AL96" s="32" t="str">
        <f t="shared" si="83"/>
        <v/>
      </c>
      <c r="AM96" s="32" t="str">
        <f t="shared" si="84"/>
        <v/>
      </c>
      <c r="AN96" s="32" t="str">
        <f>IF($A96="","",IFERROR(MATCH($F96,'Tablas de Códigos'!$G$28:$G$52,0),""))</f>
        <v/>
      </c>
      <c r="AO96" s="33" t="str">
        <f>IF($AN96="","",INDEX('Tablas de Códigos'!$H$28:$H$52,$AN96))</f>
        <v/>
      </c>
      <c r="AP96" s="32" t="str">
        <f>IF($AN96="","",INDEX('Tablas de Códigos'!$I$28:$I$52,$AN96))</f>
        <v/>
      </c>
      <c r="AQ96" s="32" t="str">
        <f>IF($AN96="","",INDEX('Tablas de Códigos'!$J$28:$J$52,$AN96))</f>
        <v/>
      </c>
      <c r="AR96" s="32" t="str">
        <f>IF($AN96="","",INDEX('Tablas de Códigos'!$K$28:$K$52,$AN96))</f>
        <v/>
      </c>
      <c r="AS96" s="32" t="str">
        <f>IF($AN96="","",INDEX('Tablas de Códigos'!$L$28:$L$52,$AN96))</f>
        <v/>
      </c>
      <c r="AT96" s="32" t="str">
        <f>IF($AN96="","",INDEX('Tablas de Códigos'!$M$28:$M$52,$AN96))</f>
        <v/>
      </c>
      <c r="AU96" s="32" t="str">
        <f t="shared" si="85"/>
        <v/>
      </c>
      <c r="AV96" s="32" t="str">
        <f t="shared" si="86"/>
        <v/>
      </c>
      <c r="AW96" s="33" t="str">
        <f t="shared" si="87"/>
        <v/>
      </c>
      <c r="AX96" s="33" t="str">
        <f>IF($A96="","",SUMIFS($H$5:H96,$O$5:O96,$O96,$F$5:F96,$F96,$AL$5:AL96,$AL96))</f>
        <v/>
      </c>
      <c r="AY96" s="33" t="str">
        <f>IF($A96="","",SUMIFS($H$5:H95,$O$5:O95,$O96,$F$5:F95,$F96,$AL$5:AL95,$AL96))</f>
        <v/>
      </c>
      <c r="AZ96" s="33" t="str">
        <f t="shared" si="88"/>
        <v/>
      </c>
      <c r="BA96" s="33" t="str">
        <f t="shared" si="89"/>
        <v/>
      </c>
      <c r="BB96" s="33" t="str">
        <f>IF($A96="","",IF($AM96,IF($AQ96="PORC",$AZ96*$AR96,IF($AQ96="ESCALA_GRAL",(INDEX('Tablas de Códigos'!$D$58:$D$65,MATCH($AZ96,'Tablas de Códigos'!$B$58:$B$65,1))+INDEX('Tablas de Códigos'!$E$58:$E$65,MATCH($AZ96,'Tablas de Códigos'!$B$58:$B$65,1))*($AZ96-INDEX('Tablas de Códigos'!$F$58:$F$65,MATCH($AZ96,'Tablas de Códigos'!$B$58:$B$65,1)))),IF($AQ96="ESCALA_119",(INDEX('Tablas de Códigos'!$D$69:$D$76,MATCH($AZ96,'Tablas de Códigos'!$B$69:$B$76,1))+INDEX('Tablas de Códigos'!$E$69:$E$76,MATCH($AZ96,'Tablas de Códigos'!$B$69:$B$76,1))*($AZ96-INDEX('Tablas de Códigos'!$F$69:$F$76,MATCH($AZ96,'Tablas de Códigos'!$B$69:$B$76,1)))),0))),$AZ96*$AV96))</f>
        <v/>
      </c>
      <c r="BC96" s="33" t="str">
        <f>IF($A96="","",IF($AM96,IF($AQ96="PORC",$BA96*$AR96,IF($AQ96="ESCALA_GRAL",(INDEX('Tablas de Códigos'!$D$58:$D$65,MATCH($BA96,'Tablas de Códigos'!$B$58:$B$65,1))+INDEX('Tablas de Códigos'!$E$58:$E$65,MATCH($BA96,'Tablas de Códigos'!$B$58:$B$65,1))*($BA96-INDEX('Tablas de Códigos'!$F$58:$F$65,MATCH($BA96,'Tablas de Códigos'!$B$58:$B$65,1)))),IF($AQ96="ESCALA_119",(INDEX('Tablas de Códigos'!$D$69:$D$76,MATCH($BA96,'Tablas de Códigos'!$B$69:$B$76,1))+INDEX('Tablas de Códigos'!$E$69:$E$76,MATCH($BA96,'Tablas de Códigos'!$B$69:$B$76,1))*($BA96-INDEX('Tablas de Códigos'!$F$69:$F$76,MATCH($BA96,'Tablas de Códigos'!$B$69:$B$76,1)))),0))),$BA96*$AV96))</f>
        <v/>
      </c>
      <c r="BD96" s="33" t="str">
        <f t="shared" si="90"/>
        <v/>
      </c>
      <c r="BE96" s="33" t="str">
        <f t="shared" si="91"/>
        <v/>
      </c>
      <c r="BF96" s="33" t="str">
        <f t="shared" si="92"/>
        <v/>
      </c>
    </row>
    <row r="97" spans="1:58" ht="15" customHeight="1">
      <c r="A97" s="13"/>
      <c r="B97" s="27"/>
      <c r="C97" s="13"/>
      <c r="D97" s="28"/>
      <c r="E97" s="13"/>
      <c r="F97" s="13"/>
      <c r="G97" s="13"/>
      <c r="H97" s="28"/>
      <c r="I97" s="27"/>
      <c r="J97" s="13"/>
      <c r="K97" s="29" t="str">
        <f t="shared" si="62"/>
        <v/>
      </c>
      <c r="L97" s="14"/>
      <c r="M97" s="30"/>
      <c r="N97" s="13"/>
      <c r="O97" s="13"/>
      <c r="P97" s="14"/>
      <c r="Q97" s="31"/>
      <c r="R97" s="32" t="str">
        <f t="shared" si="63"/>
        <v>00</v>
      </c>
      <c r="S97" s="32" t="str">
        <f t="shared" si="64"/>
        <v/>
      </c>
      <c r="T97" s="32" t="str">
        <f t="shared" si="65"/>
        <v xml:space="preserve">                </v>
      </c>
      <c r="U97" s="32" t="str">
        <f t="shared" si="66"/>
        <v/>
      </c>
      <c r="V97" s="32" t="str">
        <f t="shared" si="67"/>
        <v>0000</v>
      </c>
      <c r="W97" s="32" t="str">
        <f t="shared" si="68"/>
        <v>000</v>
      </c>
      <c r="X97" s="32" t="str">
        <f t="shared" si="69"/>
        <v/>
      </c>
      <c r="Y97" s="32" t="str">
        <f t="shared" si="70"/>
        <v/>
      </c>
      <c r="Z97" s="32" t="str">
        <f t="shared" si="71"/>
        <v/>
      </c>
      <c r="AA97" s="32" t="str">
        <f t="shared" si="72"/>
        <v>00</v>
      </c>
      <c r="AB97" s="32" t="str">
        <f t="shared" si="73"/>
        <v>0</v>
      </c>
      <c r="AC97" s="32" t="str">
        <f t="shared" si="74"/>
        <v/>
      </c>
      <c r="AD97" s="32" t="str">
        <f t="shared" si="75"/>
        <v xml:space="preserve">  0.00</v>
      </c>
      <c r="AE97" s="32" t="str">
        <f t="shared" si="76"/>
        <v xml:space="preserve">          </v>
      </c>
      <c r="AF97" s="32" t="str">
        <f t="shared" si="77"/>
        <v>00</v>
      </c>
      <c r="AG97" s="32" t="str">
        <f t="shared" si="78"/>
        <v xml:space="preserve">                    </v>
      </c>
      <c r="AH97" s="32" t="str">
        <f t="shared" si="79"/>
        <v>00000000000000</v>
      </c>
      <c r="AI97" s="32" t="str">
        <f t="shared" si="80"/>
        <v>00000000000000</v>
      </c>
      <c r="AJ97" s="23" t="str">
        <f t="shared" si="81"/>
        <v/>
      </c>
      <c r="AK97" s="24" t="str">
        <f t="shared" si="82"/>
        <v/>
      </c>
      <c r="AL97" s="32" t="str">
        <f t="shared" si="83"/>
        <v/>
      </c>
      <c r="AM97" s="32" t="str">
        <f t="shared" si="84"/>
        <v/>
      </c>
      <c r="AN97" s="32" t="str">
        <f>IF($A97="","",IFERROR(MATCH($F97,'Tablas de Códigos'!$G$28:$G$52,0),""))</f>
        <v/>
      </c>
      <c r="AO97" s="33" t="str">
        <f>IF($AN97="","",INDEX('Tablas de Códigos'!$H$28:$H$52,$AN97))</f>
        <v/>
      </c>
      <c r="AP97" s="32" t="str">
        <f>IF($AN97="","",INDEX('Tablas de Códigos'!$I$28:$I$52,$AN97))</f>
        <v/>
      </c>
      <c r="AQ97" s="32" t="str">
        <f>IF($AN97="","",INDEX('Tablas de Códigos'!$J$28:$J$52,$AN97))</f>
        <v/>
      </c>
      <c r="AR97" s="32" t="str">
        <f>IF($AN97="","",INDEX('Tablas de Códigos'!$K$28:$K$52,$AN97))</f>
        <v/>
      </c>
      <c r="AS97" s="32" t="str">
        <f>IF($AN97="","",INDEX('Tablas de Códigos'!$L$28:$L$52,$AN97))</f>
        <v/>
      </c>
      <c r="AT97" s="32" t="str">
        <f>IF($AN97="","",INDEX('Tablas de Códigos'!$M$28:$M$52,$AN97))</f>
        <v/>
      </c>
      <c r="AU97" s="32" t="str">
        <f t="shared" si="85"/>
        <v/>
      </c>
      <c r="AV97" s="32" t="str">
        <f t="shared" si="86"/>
        <v/>
      </c>
      <c r="AW97" s="33" t="str">
        <f t="shared" si="87"/>
        <v/>
      </c>
      <c r="AX97" s="33" t="str">
        <f>IF($A97="","",SUMIFS($H$5:H97,$O$5:O97,$O97,$F$5:F97,$F97,$AL$5:AL97,$AL97))</f>
        <v/>
      </c>
      <c r="AY97" s="33" t="str">
        <f>IF($A97="","",SUMIFS($H$5:H96,$O$5:O96,$O97,$F$5:F96,$F97,$AL$5:AL96,$AL97))</f>
        <v/>
      </c>
      <c r="AZ97" s="33" t="str">
        <f t="shared" si="88"/>
        <v/>
      </c>
      <c r="BA97" s="33" t="str">
        <f t="shared" si="89"/>
        <v/>
      </c>
      <c r="BB97" s="33" t="str">
        <f>IF($A97="","",IF($AM97,IF($AQ97="PORC",$AZ97*$AR97,IF($AQ97="ESCALA_GRAL",(INDEX('Tablas de Códigos'!$D$58:$D$65,MATCH($AZ97,'Tablas de Códigos'!$B$58:$B$65,1))+INDEX('Tablas de Códigos'!$E$58:$E$65,MATCH($AZ97,'Tablas de Códigos'!$B$58:$B$65,1))*($AZ97-INDEX('Tablas de Códigos'!$F$58:$F$65,MATCH($AZ97,'Tablas de Códigos'!$B$58:$B$65,1)))),IF($AQ97="ESCALA_119",(INDEX('Tablas de Códigos'!$D$69:$D$76,MATCH($AZ97,'Tablas de Códigos'!$B$69:$B$76,1))+INDEX('Tablas de Códigos'!$E$69:$E$76,MATCH($AZ97,'Tablas de Códigos'!$B$69:$B$76,1))*($AZ97-INDEX('Tablas de Códigos'!$F$69:$F$76,MATCH($AZ97,'Tablas de Códigos'!$B$69:$B$76,1)))),0))),$AZ97*$AV97))</f>
        <v/>
      </c>
      <c r="BC97" s="33" t="str">
        <f>IF($A97="","",IF($AM97,IF($AQ97="PORC",$BA97*$AR97,IF($AQ97="ESCALA_GRAL",(INDEX('Tablas de Códigos'!$D$58:$D$65,MATCH($BA97,'Tablas de Códigos'!$B$58:$B$65,1))+INDEX('Tablas de Códigos'!$E$58:$E$65,MATCH($BA97,'Tablas de Códigos'!$B$58:$B$65,1))*($BA97-INDEX('Tablas de Códigos'!$F$58:$F$65,MATCH($BA97,'Tablas de Códigos'!$B$58:$B$65,1)))),IF($AQ97="ESCALA_119",(INDEX('Tablas de Códigos'!$D$69:$D$76,MATCH($BA97,'Tablas de Códigos'!$B$69:$B$76,1))+INDEX('Tablas de Códigos'!$E$69:$E$76,MATCH($BA97,'Tablas de Códigos'!$B$69:$B$76,1))*($BA97-INDEX('Tablas de Códigos'!$F$69:$F$76,MATCH($BA97,'Tablas de Códigos'!$B$69:$B$76,1)))),0))),$BA97*$AV97))</f>
        <v/>
      </c>
      <c r="BD97" s="33" t="str">
        <f t="shared" si="90"/>
        <v/>
      </c>
      <c r="BE97" s="33" t="str">
        <f t="shared" si="91"/>
        <v/>
      </c>
      <c r="BF97" s="33" t="str">
        <f t="shared" si="92"/>
        <v/>
      </c>
    </row>
    <row r="98" spans="1:58" ht="15" customHeight="1">
      <c r="A98" s="13"/>
      <c r="B98" s="27"/>
      <c r="C98" s="13"/>
      <c r="D98" s="28"/>
      <c r="E98" s="13"/>
      <c r="F98" s="13"/>
      <c r="G98" s="13"/>
      <c r="H98" s="28"/>
      <c r="I98" s="27"/>
      <c r="J98" s="13"/>
      <c r="K98" s="29" t="str">
        <f t="shared" si="62"/>
        <v/>
      </c>
      <c r="L98" s="14"/>
      <c r="M98" s="30"/>
      <c r="N98" s="13"/>
      <c r="O98" s="13"/>
      <c r="P98" s="14"/>
      <c r="Q98" s="31"/>
      <c r="R98" s="32" t="str">
        <f t="shared" si="63"/>
        <v>00</v>
      </c>
      <c r="S98" s="32" t="str">
        <f t="shared" si="64"/>
        <v/>
      </c>
      <c r="T98" s="32" t="str">
        <f t="shared" si="65"/>
        <v xml:space="preserve">                </v>
      </c>
      <c r="U98" s="32" t="str">
        <f t="shared" si="66"/>
        <v/>
      </c>
      <c r="V98" s="32" t="str">
        <f t="shared" si="67"/>
        <v>0000</v>
      </c>
      <c r="W98" s="32" t="str">
        <f t="shared" si="68"/>
        <v>000</v>
      </c>
      <c r="X98" s="32" t="str">
        <f t="shared" si="69"/>
        <v/>
      </c>
      <c r="Y98" s="32" t="str">
        <f t="shared" si="70"/>
        <v/>
      </c>
      <c r="Z98" s="32" t="str">
        <f t="shared" si="71"/>
        <v/>
      </c>
      <c r="AA98" s="32" t="str">
        <f t="shared" si="72"/>
        <v>00</v>
      </c>
      <c r="AB98" s="32" t="str">
        <f t="shared" si="73"/>
        <v>0</v>
      </c>
      <c r="AC98" s="32" t="str">
        <f t="shared" si="74"/>
        <v/>
      </c>
      <c r="AD98" s="32" t="str">
        <f t="shared" si="75"/>
        <v xml:space="preserve">  0.00</v>
      </c>
      <c r="AE98" s="32" t="str">
        <f t="shared" si="76"/>
        <v xml:space="preserve">          </v>
      </c>
      <c r="AF98" s="32" t="str">
        <f t="shared" si="77"/>
        <v>00</v>
      </c>
      <c r="AG98" s="32" t="str">
        <f t="shared" si="78"/>
        <v xml:space="preserve">                    </v>
      </c>
      <c r="AH98" s="32" t="str">
        <f t="shared" si="79"/>
        <v>00000000000000</v>
      </c>
      <c r="AI98" s="32" t="str">
        <f t="shared" si="80"/>
        <v>00000000000000</v>
      </c>
      <c r="AJ98" s="23" t="str">
        <f t="shared" si="81"/>
        <v/>
      </c>
      <c r="AK98" s="24" t="str">
        <f t="shared" si="82"/>
        <v/>
      </c>
      <c r="AL98" s="32" t="str">
        <f t="shared" si="83"/>
        <v/>
      </c>
      <c r="AM98" s="32" t="str">
        <f t="shared" si="84"/>
        <v/>
      </c>
      <c r="AN98" s="32" t="str">
        <f>IF($A98="","",IFERROR(MATCH($F98,'Tablas de Códigos'!$G$28:$G$52,0),""))</f>
        <v/>
      </c>
      <c r="AO98" s="33" t="str">
        <f>IF($AN98="","",INDEX('Tablas de Códigos'!$H$28:$H$52,$AN98))</f>
        <v/>
      </c>
      <c r="AP98" s="32" t="str">
        <f>IF($AN98="","",INDEX('Tablas de Códigos'!$I$28:$I$52,$AN98))</f>
        <v/>
      </c>
      <c r="AQ98" s="32" t="str">
        <f>IF($AN98="","",INDEX('Tablas de Códigos'!$J$28:$J$52,$AN98))</f>
        <v/>
      </c>
      <c r="AR98" s="32" t="str">
        <f>IF($AN98="","",INDEX('Tablas de Códigos'!$K$28:$K$52,$AN98))</f>
        <v/>
      </c>
      <c r="AS98" s="32" t="str">
        <f>IF($AN98="","",INDEX('Tablas de Códigos'!$L$28:$L$52,$AN98))</f>
        <v/>
      </c>
      <c r="AT98" s="32" t="str">
        <f>IF($AN98="","",INDEX('Tablas de Códigos'!$M$28:$M$52,$AN98))</f>
        <v/>
      </c>
      <c r="AU98" s="32" t="str">
        <f t="shared" si="85"/>
        <v/>
      </c>
      <c r="AV98" s="32" t="str">
        <f t="shared" si="86"/>
        <v/>
      </c>
      <c r="AW98" s="33" t="str">
        <f t="shared" si="87"/>
        <v/>
      </c>
      <c r="AX98" s="33" t="str">
        <f>IF($A98="","",SUMIFS($H$5:H98,$O$5:O98,$O98,$F$5:F98,$F98,$AL$5:AL98,$AL98))</f>
        <v/>
      </c>
      <c r="AY98" s="33" t="str">
        <f>IF($A98="","",SUMIFS($H$5:H97,$O$5:O97,$O98,$F$5:F97,$F98,$AL$5:AL97,$AL98))</f>
        <v/>
      </c>
      <c r="AZ98" s="33" t="str">
        <f t="shared" si="88"/>
        <v/>
      </c>
      <c r="BA98" s="33" t="str">
        <f t="shared" si="89"/>
        <v/>
      </c>
      <c r="BB98" s="33" t="str">
        <f>IF($A98="","",IF($AM98,IF($AQ98="PORC",$AZ98*$AR98,IF($AQ98="ESCALA_GRAL",(INDEX('Tablas de Códigos'!$D$58:$D$65,MATCH($AZ98,'Tablas de Códigos'!$B$58:$B$65,1))+INDEX('Tablas de Códigos'!$E$58:$E$65,MATCH($AZ98,'Tablas de Códigos'!$B$58:$B$65,1))*($AZ98-INDEX('Tablas de Códigos'!$F$58:$F$65,MATCH($AZ98,'Tablas de Códigos'!$B$58:$B$65,1)))),IF($AQ98="ESCALA_119",(INDEX('Tablas de Códigos'!$D$69:$D$76,MATCH($AZ98,'Tablas de Códigos'!$B$69:$B$76,1))+INDEX('Tablas de Códigos'!$E$69:$E$76,MATCH($AZ98,'Tablas de Códigos'!$B$69:$B$76,1))*($AZ98-INDEX('Tablas de Códigos'!$F$69:$F$76,MATCH($AZ98,'Tablas de Códigos'!$B$69:$B$76,1)))),0))),$AZ98*$AV98))</f>
        <v/>
      </c>
      <c r="BC98" s="33" t="str">
        <f>IF($A98="","",IF($AM98,IF($AQ98="PORC",$BA98*$AR98,IF($AQ98="ESCALA_GRAL",(INDEX('Tablas de Códigos'!$D$58:$D$65,MATCH($BA98,'Tablas de Códigos'!$B$58:$B$65,1))+INDEX('Tablas de Códigos'!$E$58:$E$65,MATCH($BA98,'Tablas de Códigos'!$B$58:$B$65,1))*($BA98-INDEX('Tablas de Códigos'!$F$58:$F$65,MATCH($BA98,'Tablas de Códigos'!$B$58:$B$65,1)))),IF($AQ98="ESCALA_119",(INDEX('Tablas de Códigos'!$D$69:$D$76,MATCH($BA98,'Tablas de Códigos'!$B$69:$B$76,1))+INDEX('Tablas de Códigos'!$E$69:$E$76,MATCH($BA98,'Tablas de Códigos'!$B$69:$B$76,1))*($BA98-INDEX('Tablas de Códigos'!$F$69:$F$76,MATCH($BA98,'Tablas de Códigos'!$B$69:$B$76,1)))),0))),$BA98*$AV98))</f>
        <v/>
      </c>
      <c r="BD98" s="33" t="str">
        <f t="shared" si="90"/>
        <v/>
      </c>
      <c r="BE98" s="33" t="str">
        <f t="shared" si="91"/>
        <v/>
      </c>
      <c r="BF98" s="33" t="str">
        <f t="shared" si="92"/>
        <v/>
      </c>
    </row>
    <row r="99" spans="1:58" ht="15" customHeight="1">
      <c r="A99" s="13"/>
      <c r="B99" s="27"/>
      <c r="C99" s="13"/>
      <c r="D99" s="28"/>
      <c r="E99" s="13"/>
      <c r="F99" s="13"/>
      <c r="G99" s="13"/>
      <c r="H99" s="28"/>
      <c r="I99" s="27"/>
      <c r="J99" s="13"/>
      <c r="K99" s="29" t="str">
        <f t="shared" si="62"/>
        <v/>
      </c>
      <c r="L99" s="14"/>
      <c r="M99" s="30"/>
      <c r="N99" s="13"/>
      <c r="O99" s="13"/>
      <c r="P99" s="14"/>
      <c r="Q99" s="31"/>
      <c r="R99" s="32" t="str">
        <f t="shared" si="63"/>
        <v>00</v>
      </c>
      <c r="S99" s="32" t="str">
        <f t="shared" si="64"/>
        <v/>
      </c>
      <c r="T99" s="32" t="str">
        <f t="shared" si="65"/>
        <v xml:space="preserve">                </v>
      </c>
      <c r="U99" s="32" t="str">
        <f t="shared" si="66"/>
        <v/>
      </c>
      <c r="V99" s="32" t="str">
        <f t="shared" si="67"/>
        <v>0000</v>
      </c>
      <c r="W99" s="32" t="str">
        <f t="shared" si="68"/>
        <v>000</v>
      </c>
      <c r="X99" s="32" t="str">
        <f t="shared" si="69"/>
        <v/>
      </c>
      <c r="Y99" s="32" t="str">
        <f t="shared" si="70"/>
        <v/>
      </c>
      <c r="Z99" s="32" t="str">
        <f t="shared" si="71"/>
        <v/>
      </c>
      <c r="AA99" s="32" t="str">
        <f t="shared" si="72"/>
        <v>00</v>
      </c>
      <c r="AB99" s="32" t="str">
        <f t="shared" si="73"/>
        <v>0</v>
      </c>
      <c r="AC99" s="32" t="str">
        <f t="shared" si="74"/>
        <v/>
      </c>
      <c r="AD99" s="32" t="str">
        <f t="shared" si="75"/>
        <v xml:space="preserve">  0.00</v>
      </c>
      <c r="AE99" s="32" t="str">
        <f t="shared" si="76"/>
        <v xml:space="preserve">          </v>
      </c>
      <c r="AF99" s="32" t="str">
        <f t="shared" si="77"/>
        <v>00</v>
      </c>
      <c r="AG99" s="32" t="str">
        <f t="shared" si="78"/>
        <v xml:space="preserve">                    </v>
      </c>
      <c r="AH99" s="32" t="str">
        <f t="shared" si="79"/>
        <v>00000000000000</v>
      </c>
      <c r="AI99" s="32" t="str">
        <f t="shared" si="80"/>
        <v>00000000000000</v>
      </c>
      <c r="AJ99" s="23" t="str">
        <f t="shared" si="81"/>
        <v/>
      </c>
      <c r="AK99" s="24" t="str">
        <f t="shared" si="82"/>
        <v/>
      </c>
      <c r="AL99" s="32" t="str">
        <f t="shared" si="83"/>
        <v/>
      </c>
      <c r="AM99" s="32" t="str">
        <f t="shared" si="84"/>
        <v/>
      </c>
      <c r="AN99" s="32" t="str">
        <f>IF($A99="","",IFERROR(MATCH($F99,'Tablas de Códigos'!$G$28:$G$52,0),""))</f>
        <v/>
      </c>
      <c r="AO99" s="33" t="str">
        <f>IF($AN99="","",INDEX('Tablas de Códigos'!$H$28:$H$52,$AN99))</f>
        <v/>
      </c>
      <c r="AP99" s="32" t="str">
        <f>IF($AN99="","",INDEX('Tablas de Códigos'!$I$28:$I$52,$AN99))</f>
        <v/>
      </c>
      <c r="AQ99" s="32" t="str">
        <f>IF($AN99="","",INDEX('Tablas de Códigos'!$J$28:$J$52,$AN99))</f>
        <v/>
      </c>
      <c r="AR99" s="32" t="str">
        <f>IF($AN99="","",INDEX('Tablas de Códigos'!$K$28:$K$52,$AN99))</f>
        <v/>
      </c>
      <c r="AS99" s="32" t="str">
        <f>IF($AN99="","",INDEX('Tablas de Códigos'!$L$28:$L$52,$AN99))</f>
        <v/>
      </c>
      <c r="AT99" s="32" t="str">
        <f>IF($AN99="","",INDEX('Tablas de Códigos'!$M$28:$M$52,$AN99))</f>
        <v/>
      </c>
      <c r="AU99" s="32" t="str">
        <f t="shared" si="85"/>
        <v/>
      </c>
      <c r="AV99" s="32" t="str">
        <f t="shared" si="86"/>
        <v/>
      </c>
      <c r="AW99" s="33" t="str">
        <f t="shared" si="87"/>
        <v/>
      </c>
      <c r="AX99" s="33" t="str">
        <f>IF($A99="","",SUMIFS($H$5:H99,$O$5:O99,$O99,$F$5:F99,$F99,$AL$5:AL99,$AL99))</f>
        <v/>
      </c>
      <c r="AY99" s="33" t="str">
        <f>IF($A99="","",SUMIFS($H$5:H98,$O$5:O98,$O99,$F$5:F98,$F99,$AL$5:AL98,$AL99))</f>
        <v/>
      </c>
      <c r="AZ99" s="33" t="str">
        <f t="shared" si="88"/>
        <v/>
      </c>
      <c r="BA99" s="33" t="str">
        <f t="shared" si="89"/>
        <v/>
      </c>
      <c r="BB99" s="33" t="str">
        <f>IF($A99="","",IF($AM99,IF($AQ99="PORC",$AZ99*$AR99,IF($AQ99="ESCALA_GRAL",(INDEX('Tablas de Códigos'!$D$58:$D$65,MATCH($AZ99,'Tablas de Códigos'!$B$58:$B$65,1))+INDEX('Tablas de Códigos'!$E$58:$E$65,MATCH($AZ99,'Tablas de Códigos'!$B$58:$B$65,1))*($AZ99-INDEX('Tablas de Códigos'!$F$58:$F$65,MATCH($AZ99,'Tablas de Códigos'!$B$58:$B$65,1)))),IF($AQ99="ESCALA_119",(INDEX('Tablas de Códigos'!$D$69:$D$76,MATCH($AZ99,'Tablas de Códigos'!$B$69:$B$76,1))+INDEX('Tablas de Códigos'!$E$69:$E$76,MATCH($AZ99,'Tablas de Códigos'!$B$69:$B$76,1))*($AZ99-INDEX('Tablas de Códigos'!$F$69:$F$76,MATCH($AZ99,'Tablas de Códigos'!$B$69:$B$76,1)))),0))),$AZ99*$AV99))</f>
        <v/>
      </c>
      <c r="BC99" s="33" t="str">
        <f>IF($A99="","",IF($AM99,IF($AQ99="PORC",$BA99*$AR99,IF($AQ99="ESCALA_GRAL",(INDEX('Tablas de Códigos'!$D$58:$D$65,MATCH($BA99,'Tablas de Códigos'!$B$58:$B$65,1))+INDEX('Tablas de Códigos'!$E$58:$E$65,MATCH($BA99,'Tablas de Códigos'!$B$58:$B$65,1))*($BA99-INDEX('Tablas de Códigos'!$F$58:$F$65,MATCH($BA99,'Tablas de Códigos'!$B$58:$B$65,1)))),IF($AQ99="ESCALA_119",(INDEX('Tablas de Códigos'!$D$69:$D$76,MATCH($BA99,'Tablas de Códigos'!$B$69:$B$76,1))+INDEX('Tablas de Códigos'!$E$69:$E$76,MATCH($BA99,'Tablas de Códigos'!$B$69:$B$76,1))*($BA99-INDEX('Tablas de Códigos'!$F$69:$F$76,MATCH($BA99,'Tablas de Códigos'!$B$69:$B$76,1)))),0))),$BA99*$AV99))</f>
        <v/>
      </c>
      <c r="BD99" s="33" t="str">
        <f t="shared" si="90"/>
        <v/>
      </c>
      <c r="BE99" s="33" t="str">
        <f t="shared" si="91"/>
        <v/>
      </c>
      <c r="BF99" s="33" t="str">
        <f t="shared" si="92"/>
        <v/>
      </c>
    </row>
    <row r="100" spans="1:58" ht="15" customHeight="1">
      <c r="A100" s="13"/>
      <c r="B100" s="27"/>
      <c r="C100" s="13"/>
      <c r="D100" s="28"/>
      <c r="E100" s="13"/>
      <c r="F100" s="13"/>
      <c r="G100" s="13"/>
      <c r="H100" s="28"/>
      <c r="I100" s="27"/>
      <c r="J100" s="13"/>
      <c r="K100" s="29" t="str">
        <f t="shared" si="62"/>
        <v/>
      </c>
      <c r="L100" s="14"/>
      <c r="M100" s="30"/>
      <c r="N100" s="13"/>
      <c r="O100" s="13"/>
      <c r="P100" s="14"/>
      <c r="Q100" s="31"/>
      <c r="R100" s="32" t="str">
        <f t="shared" si="63"/>
        <v>00</v>
      </c>
      <c r="S100" s="32" t="str">
        <f t="shared" si="64"/>
        <v/>
      </c>
      <c r="T100" s="32" t="str">
        <f t="shared" si="65"/>
        <v xml:space="preserve">                </v>
      </c>
      <c r="U100" s="32" t="str">
        <f t="shared" si="66"/>
        <v/>
      </c>
      <c r="V100" s="32" t="str">
        <f t="shared" si="67"/>
        <v>0000</v>
      </c>
      <c r="W100" s="32" t="str">
        <f t="shared" si="68"/>
        <v>000</v>
      </c>
      <c r="X100" s="32" t="str">
        <f t="shared" si="69"/>
        <v/>
      </c>
      <c r="Y100" s="32" t="str">
        <f t="shared" si="70"/>
        <v/>
      </c>
      <c r="Z100" s="32" t="str">
        <f t="shared" si="71"/>
        <v/>
      </c>
      <c r="AA100" s="32" t="str">
        <f t="shared" si="72"/>
        <v>00</v>
      </c>
      <c r="AB100" s="32" t="str">
        <f t="shared" si="73"/>
        <v>0</v>
      </c>
      <c r="AC100" s="32" t="str">
        <f t="shared" si="74"/>
        <v/>
      </c>
      <c r="AD100" s="32" t="str">
        <f t="shared" si="75"/>
        <v xml:space="preserve">  0.00</v>
      </c>
      <c r="AE100" s="32" t="str">
        <f t="shared" si="76"/>
        <v xml:space="preserve">          </v>
      </c>
      <c r="AF100" s="32" t="str">
        <f t="shared" si="77"/>
        <v>00</v>
      </c>
      <c r="AG100" s="32" t="str">
        <f t="shared" si="78"/>
        <v xml:space="preserve">                    </v>
      </c>
      <c r="AH100" s="32" t="str">
        <f t="shared" si="79"/>
        <v>00000000000000</v>
      </c>
      <c r="AI100" s="32" t="str">
        <f t="shared" si="80"/>
        <v>00000000000000</v>
      </c>
      <c r="AJ100" s="23" t="str">
        <f t="shared" si="81"/>
        <v/>
      </c>
      <c r="AK100" s="24" t="str">
        <f t="shared" si="82"/>
        <v/>
      </c>
      <c r="AL100" s="32" t="str">
        <f t="shared" si="83"/>
        <v/>
      </c>
      <c r="AM100" s="32" t="str">
        <f t="shared" si="84"/>
        <v/>
      </c>
      <c r="AN100" s="32" t="str">
        <f>IF($A100="","",IFERROR(MATCH($F100,'Tablas de Códigos'!$G$28:$G$52,0),""))</f>
        <v/>
      </c>
      <c r="AO100" s="33" t="str">
        <f>IF($AN100="","",INDEX('Tablas de Códigos'!$H$28:$H$52,$AN100))</f>
        <v/>
      </c>
      <c r="AP100" s="32" t="str">
        <f>IF($AN100="","",INDEX('Tablas de Códigos'!$I$28:$I$52,$AN100))</f>
        <v/>
      </c>
      <c r="AQ100" s="32" t="str">
        <f>IF($AN100="","",INDEX('Tablas de Códigos'!$J$28:$J$52,$AN100))</f>
        <v/>
      </c>
      <c r="AR100" s="32" t="str">
        <f>IF($AN100="","",INDEX('Tablas de Códigos'!$K$28:$K$52,$AN100))</f>
        <v/>
      </c>
      <c r="AS100" s="32" t="str">
        <f>IF($AN100="","",INDEX('Tablas de Códigos'!$L$28:$L$52,$AN100))</f>
        <v/>
      </c>
      <c r="AT100" s="32" t="str">
        <f>IF($AN100="","",INDEX('Tablas de Códigos'!$M$28:$M$52,$AN100))</f>
        <v/>
      </c>
      <c r="AU100" s="32" t="str">
        <f t="shared" si="85"/>
        <v/>
      </c>
      <c r="AV100" s="32" t="str">
        <f t="shared" si="86"/>
        <v/>
      </c>
      <c r="AW100" s="33" t="str">
        <f t="shared" si="87"/>
        <v/>
      </c>
      <c r="AX100" s="33" t="str">
        <f>IF($A100="","",SUMIFS($H$5:H100,$O$5:O100,$O100,$F$5:F100,$F100,$AL$5:AL100,$AL100))</f>
        <v/>
      </c>
      <c r="AY100" s="33" t="str">
        <f>IF($A100="","",SUMIFS($H$5:H99,$O$5:O99,$O100,$F$5:F99,$F100,$AL$5:AL99,$AL100))</f>
        <v/>
      </c>
      <c r="AZ100" s="33" t="str">
        <f t="shared" si="88"/>
        <v/>
      </c>
      <c r="BA100" s="33" t="str">
        <f t="shared" si="89"/>
        <v/>
      </c>
      <c r="BB100" s="33" t="str">
        <f>IF($A100="","",IF($AM100,IF($AQ100="PORC",$AZ100*$AR100,IF($AQ100="ESCALA_GRAL",(INDEX('Tablas de Códigos'!$D$58:$D$65,MATCH($AZ100,'Tablas de Códigos'!$B$58:$B$65,1))+INDEX('Tablas de Códigos'!$E$58:$E$65,MATCH($AZ100,'Tablas de Códigos'!$B$58:$B$65,1))*($AZ100-INDEX('Tablas de Códigos'!$F$58:$F$65,MATCH($AZ100,'Tablas de Códigos'!$B$58:$B$65,1)))),IF($AQ100="ESCALA_119",(INDEX('Tablas de Códigos'!$D$69:$D$76,MATCH($AZ100,'Tablas de Códigos'!$B$69:$B$76,1))+INDEX('Tablas de Códigos'!$E$69:$E$76,MATCH($AZ100,'Tablas de Códigos'!$B$69:$B$76,1))*($AZ100-INDEX('Tablas de Códigos'!$F$69:$F$76,MATCH($AZ100,'Tablas de Códigos'!$B$69:$B$76,1)))),0))),$AZ100*$AV100))</f>
        <v/>
      </c>
      <c r="BC100" s="33" t="str">
        <f>IF($A100="","",IF($AM100,IF($AQ100="PORC",$BA100*$AR100,IF($AQ100="ESCALA_GRAL",(INDEX('Tablas de Códigos'!$D$58:$D$65,MATCH($BA100,'Tablas de Códigos'!$B$58:$B$65,1))+INDEX('Tablas de Códigos'!$E$58:$E$65,MATCH($BA100,'Tablas de Códigos'!$B$58:$B$65,1))*($BA100-INDEX('Tablas de Códigos'!$F$58:$F$65,MATCH($BA100,'Tablas de Códigos'!$B$58:$B$65,1)))),IF($AQ100="ESCALA_119",(INDEX('Tablas de Códigos'!$D$69:$D$76,MATCH($BA100,'Tablas de Códigos'!$B$69:$B$76,1))+INDEX('Tablas de Códigos'!$E$69:$E$76,MATCH($BA100,'Tablas de Códigos'!$B$69:$B$76,1))*($BA100-INDEX('Tablas de Códigos'!$F$69:$F$76,MATCH($BA100,'Tablas de Códigos'!$B$69:$B$76,1)))),0))),$BA100*$AV100))</f>
        <v/>
      </c>
      <c r="BD100" s="33" t="str">
        <f t="shared" si="90"/>
        <v/>
      </c>
      <c r="BE100" s="33" t="str">
        <f t="shared" si="91"/>
        <v/>
      </c>
      <c r="BF100" s="33" t="str">
        <f t="shared" si="92"/>
        <v/>
      </c>
    </row>
    <row r="101" spans="1:58" ht="15" customHeight="1">
      <c r="A101" s="13"/>
      <c r="B101" s="27"/>
      <c r="C101" s="13"/>
      <c r="D101" s="28"/>
      <c r="E101" s="13"/>
      <c r="F101" s="13"/>
      <c r="G101" s="13"/>
      <c r="H101" s="28"/>
      <c r="I101" s="27"/>
      <c r="J101" s="13"/>
      <c r="K101" s="29" t="str">
        <f t="shared" ref="K101:K132" si="93">IF($A101="","",$BF101)</f>
        <v/>
      </c>
      <c r="L101" s="14"/>
      <c r="M101" s="30"/>
      <c r="N101" s="13"/>
      <c r="O101" s="13"/>
      <c r="P101" s="14"/>
      <c r="Q101" s="31"/>
      <c r="R101" s="32" t="str">
        <f t="shared" ref="R101:R132" si="94">RIGHT(REPT("0",2)&amp;IF(ISNUMBER(SEARCH(" - ",A101)),LEFT(A101,SEARCH(" - ",A101)-1),A101),2)</f>
        <v>00</v>
      </c>
      <c r="S101" s="32" t="str">
        <f t="shared" ref="S101:S132" si="95">IF(B101="","",TEXT(B101,"DD/MM/YYYY"))</f>
        <v/>
      </c>
      <c r="T101" s="32" t="str">
        <f t="shared" ref="T101:T132" si="96">LEFT(C101&amp;REPT(" ",16),16)</f>
        <v xml:space="preserve">                </v>
      </c>
      <c r="U101" s="32" t="str">
        <f t="shared" ref="U101:U132" si="97">IF(D101="","",RIGHT(REPT(" ",16)&amp;TRUNC(ABS(D101))&amp;"."&amp;TEXT(ROUND(ABS(MOD(D101,1))*10^2,0),REPT("0",2)),16))</f>
        <v/>
      </c>
      <c r="V101" s="32" t="str">
        <f t="shared" ref="V101:V132" si="98">RIGHT(REPT("0",4)&amp;IF(ISNUMBER(SEARCH(" - ",E101)),LEFT(E101,SEARCH(" - ",E101)-1),E101),4)</f>
        <v>0000</v>
      </c>
      <c r="W101" s="32" t="str">
        <f t="shared" ref="W101:W132" si="99">RIGHT(REPT("0",3)&amp;IF(ISNUMBER(SEARCH(" - ",F101)),LEFT(F101,SEARCH(" - ",F101)-1),F101),3)</f>
        <v>000</v>
      </c>
      <c r="X101" s="32" t="str">
        <f t="shared" ref="X101:X132" si="100">IF(G101="","",LEFT(TEXT(G101,"0"),1))</f>
        <v/>
      </c>
      <c r="Y101" s="32" t="str">
        <f t="shared" ref="Y101:Y132" si="101">IF(H101="","",RIGHT(REPT(" ",14)&amp;TRUNC(ABS(H101))&amp;"."&amp;TEXT(ROUND(ABS(MOD(H101,1))*10^2,0),REPT("0",2)),14))</f>
        <v/>
      </c>
      <c r="Z101" s="32" t="str">
        <f t="shared" ref="Z101:Z132" si="102">IF(I101="","",TEXT(I101,"DD/MM/YYYY"))</f>
        <v/>
      </c>
      <c r="AA101" s="32" t="str">
        <f t="shared" ref="AA101:AA132" si="103">RIGHT(REPT("0",2)&amp;IF(ISNUMBER(SEARCH(" - ",J101)),LEFT(J101,SEARCH(" - ",J101)-1),J101),2)</f>
        <v>00</v>
      </c>
      <c r="AB101" s="32" t="str">
        <f t="shared" ref="AB101:AB132" si="104">"0"</f>
        <v>0</v>
      </c>
      <c r="AC101" s="32" t="str">
        <f t="shared" ref="AC101:AC132" si="105">IF(K101="","",RIGHT(REPT(" ",14)&amp;TRUNC(ABS(K101))&amp;"."&amp;TEXT(ROUND(ABS(MOD(K101,1))*10^2,0),REPT("0",2)),14))</f>
        <v/>
      </c>
      <c r="AD101" s="32" t="str">
        <f t="shared" ref="AD101:AD132" si="106">RIGHT(REPT(" ",6)&amp;TRUNC(ABS(IF(L101="",0,L101)))&amp;"."&amp;TEXT(ROUND(ABS(MOD(IF(L101="",0,L101),1))*10^2,0),REPT("0",2)),6)</f>
        <v xml:space="preserve">  0.00</v>
      </c>
      <c r="AE101" s="32" t="str">
        <f t="shared" ref="AE101:AE132" si="107">IF(M101="",REPT(" ",10),TEXT(M101,"DD/MM/YYYY"))</f>
        <v xml:space="preserve">          </v>
      </c>
      <c r="AF101" s="32" t="str">
        <f t="shared" ref="AF101:AF132" si="108">RIGHT(REPT("0",2)&amp;IF(ISNUMBER(SEARCH(" - ",N101)),LEFT(N101,SEARCH(" - ",N101)-1),N101),2)</f>
        <v>00</v>
      </c>
      <c r="AG101" s="32" t="str">
        <f t="shared" ref="AG101:AG132" si="109">LEFT(O101&amp;REPT(" ",20),20)</f>
        <v xml:space="preserve">                    </v>
      </c>
      <c r="AH101" s="32" t="str">
        <f t="shared" ref="AH101:AH132" si="110">IF(P101="",REPT("0",14),RIGHT(REPT("0",14)&amp;P101,14))</f>
        <v>00000000000000</v>
      </c>
      <c r="AI101" s="32" t="str">
        <f t="shared" ref="AI101:AI132" si="111">IF(Q101="",REPT("0",14),LEFT(Q101&amp;REPT("0",14),14))</f>
        <v>00000000000000</v>
      </c>
      <c r="AJ101" s="23" t="str">
        <f t="shared" ref="AJ101:AJ132" si="112">IF(A101="","",R101&amp;S101&amp;T101&amp;U101&amp;V101&amp;W101&amp;X101&amp;Y101&amp;Z101&amp;AA101&amp;AB101&amp;AC101&amp;AD101&amp;AE101&amp;AF101&amp;AG101&amp;AH101&amp;AI101)</f>
        <v/>
      </c>
      <c r="AK101" s="24" t="str">
        <f t="shared" ref="AK101:AK132" si="113">IF(A101="","",IF(LEN(AJ101)=159,"OK","ERROR ("&amp;LEN(AJ101)&amp;")"))</f>
        <v/>
      </c>
      <c r="AL101" s="32" t="str">
        <f t="shared" ref="AL101:AL132" si="114">IF($A101="","",TEXT($I101,"YYYYMM"))</f>
        <v/>
      </c>
      <c r="AM101" s="32" t="str">
        <f t="shared" ref="AM101:AM132" si="115">IF($A101="","",$AA101="01")</f>
        <v/>
      </c>
      <c r="AN101" s="32" t="str">
        <f>IF($A101="","",IFERROR(MATCH($F101,'Tablas de Códigos'!$G$28:$G$52,0),""))</f>
        <v/>
      </c>
      <c r="AO101" s="33" t="str">
        <f>IF($AN101="","",INDEX('Tablas de Códigos'!$H$28:$H$52,$AN101))</f>
        <v/>
      </c>
      <c r="AP101" s="32" t="str">
        <f>IF($AN101="","",INDEX('Tablas de Códigos'!$I$28:$I$52,$AN101))</f>
        <v/>
      </c>
      <c r="AQ101" s="32" t="str">
        <f>IF($AN101="","",INDEX('Tablas de Códigos'!$J$28:$J$52,$AN101))</f>
        <v/>
      </c>
      <c r="AR101" s="32" t="str">
        <f>IF($AN101="","",INDEX('Tablas de Códigos'!$K$28:$K$52,$AN101))</f>
        <v/>
      </c>
      <c r="AS101" s="32" t="str">
        <f>IF($AN101="","",INDEX('Tablas de Códigos'!$L$28:$L$52,$AN101))</f>
        <v/>
      </c>
      <c r="AT101" s="32" t="str">
        <f>IF($AN101="","",INDEX('Tablas de Códigos'!$M$28:$M$52,$AN101))</f>
        <v/>
      </c>
      <c r="AU101" s="32" t="str">
        <f t="shared" ref="AU101:AU132" si="116">IF($A101="","",OR(LEFT(TEXT($O101,"0"),2)="20",LEFT(TEXT($O101,"0"),2)="23",LEFT(TEXT($O101,"0"),2)="24",LEFT(TEXT($O101,"0"),2)="25",LEFT(TEXT($O101,"0"),2)="26",LEFT(TEXT($O101,"0"),2)="27"))</f>
        <v/>
      </c>
      <c r="AV101" s="32" t="str">
        <f t="shared" ref="AV101:AV132" si="117">IF($AT101="","",IF($AT101,IF($AU101,0.28,0.25),$AS101))</f>
        <v/>
      </c>
      <c r="AW101" s="33" t="str">
        <f t="shared" ref="AW101:AW132" si="118">IF($A101="","",IF($AM101,$AO101,IF($AP101,$AO101,0)))</f>
        <v/>
      </c>
      <c r="AX101" s="33" t="str">
        <f>IF($A101="","",SUMIFS($H$5:H101,$O$5:O101,$O101,$F$5:F101,$F101,$AL$5:AL101,$AL101))</f>
        <v/>
      </c>
      <c r="AY101" s="33" t="str">
        <f>IF($A101="","",SUMIFS($H$5:H100,$O$5:O100,$O101,$F$5:F100,$F101,$AL$5:AL100,$AL101))</f>
        <v/>
      </c>
      <c r="AZ101" s="33" t="str">
        <f t="shared" ref="AZ101:AZ132" si="119">IF($A101="","",MAX($AX101-$AW101,0))</f>
        <v/>
      </c>
      <c r="BA101" s="33" t="str">
        <f t="shared" ref="BA101:BA132" si="120">IF($A101="","",MAX($AY101-$AW101,0))</f>
        <v/>
      </c>
      <c r="BB101" s="33" t="str">
        <f>IF($A101="","",IF($AM101,IF($AQ101="PORC",$AZ101*$AR101,IF($AQ101="ESCALA_GRAL",(INDEX('Tablas de Códigos'!$D$58:$D$65,MATCH($AZ101,'Tablas de Códigos'!$B$58:$B$65,1))+INDEX('Tablas de Códigos'!$E$58:$E$65,MATCH($AZ101,'Tablas de Códigos'!$B$58:$B$65,1))*($AZ101-INDEX('Tablas de Códigos'!$F$58:$F$65,MATCH($AZ101,'Tablas de Códigos'!$B$58:$B$65,1)))),IF($AQ101="ESCALA_119",(INDEX('Tablas de Códigos'!$D$69:$D$76,MATCH($AZ101,'Tablas de Códigos'!$B$69:$B$76,1))+INDEX('Tablas de Códigos'!$E$69:$E$76,MATCH($AZ101,'Tablas de Códigos'!$B$69:$B$76,1))*($AZ101-INDEX('Tablas de Códigos'!$F$69:$F$76,MATCH($AZ101,'Tablas de Códigos'!$B$69:$B$76,1)))),0))),$AZ101*$AV101))</f>
        <v/>
      </c>
      <c r="BC101" s="33" t="str">
        <f>IF($A101="","",IF($AM101,IF($AQ101="PORC",$BA101*$AR101,IF($AQ101="ESCALA_GRAL",(INDEX('Tablas de Códigos'!$D$58:$D$65,MATCH($BA101,'Tablas de Códigos'!$B$58:$B$65,1))+INDEX('Tablas de Códigos'!$E$58:$E$65,MATCH($BA101,'Tablas de Códigos'!$B$58:$B$65,1))*($BA101-INDEX('Tablas de Códigos'!$F$58:$F$65,MATCH($BA101,'Tablas de Códigos'!$B$58:$B$65,1)))),IF($AQ101="ESCALA_119",(INDEX('Tablas de Códigos'!$D$69:$D$76,MATCH($BA101,'Tablas de Códigos'!$B$69:$B$76,1))+INDEX('Tablas de Códigos'!$E$69:$E$76,MATCH($BA101,'Tablas de Códigos'!$B$69:$B$76,1))*($BA101-INDEX('Tablas de Códigos'!$F$69:$F$76,MATCH($BA101,'Tablas de Códigos'!$B$69:$B$76,1)))),0))),$BA101*$AV101))</f>
        <v/>
      </c>
      <c r="BD101" s="33" t="str">
        <f t="shared" ref="BD101:BD132" si="121">IF($A101="","",ROUND($BB101,2)-ROUND($BC101,2))</f>
        <v/>
      </c>
      <c r="BE101" s="33" t="str">
        <f t="shared" ref="BE101:BE132" si="122">IF($A101="","",IF($AM101,240,IF($W101="031",1020,240)))</f>
        <v/>
      </c>
      <c r="BF101" s="33" t="str">
        <f t="shared" ref="BF101:BF132" si="123">IF($A101="","",IF($BD101&lt;$BE101,0,$BD101))</f>
        <v/>
      </c>
    </row>
    <row r="102" spans="1:58" ht="15" customHeight="1">
      <c r="A102" s="13"/>
      <c r="B102" s="27"/>
      <c r="C102" s="13"/>
      <c r="D102" s="28"/>
      <c r="E102" s="13"/>
      <c r="F102" s="13"/>
      <c r="G102" s="13"/>
      <c r="H102" s="28"/>
      <c r="I102" s="27"/>
      <c r="J102" s="13"/>
      <c r="K102" s="29" t="str">
        <f t="shared" si="93"/>
        <v/>
      </c>
      <c r="L102" s="14"/>
      <c r="M102" s="30"/>
      <c r="N102" s="13"/>
      <c r="O102" s="13"/>
      <c r="P102" s="14"/>
      <c r="Q102" s="31"/>
      <c r="R102" s="32" t="str">
        <f t="shared" si="94"/>
        <v>00</v>
      </c>
      <c r="S102" s="32" t="str">
        <f t="shared" si="95"/>
        <v/>
      </c>
      <c r="T102" s="32" t="str">
        <f t="shared" si="96"/>
        <v xml:space="preserve">                </v>
      </c>
      <c r="U102" s="32" t="str">
        <f t="shared" si="97"/>
        <v/>
      </c>
      <c r="V102" s="32" t="str">
        <f t="shared" si="98"/>
        <v>0000</v>
      </c>
      <c r="W102" s="32" t="str">
        <f t="shared" si="99"/>
        <v>000</v>
      </c>
      <c r="X102" s="32" t="str">
        <f t="shared" si="100"/>
        <v/>
      </c>
      <c r="Y102" s="32" t="str">
        <f t="shared" si="101"/>
        <v/>
      </c>
      <c r="Z102" s="32" t="str">
        <f t="shared" si="102"/>
        <v/>
      </c>
      <c r="AA102" s="32" t="str">
        <f t="shared" si="103"/>
        <v>00</v>
      </c>
      <c r="AB102" s="32" t="str">
        <f t="shared" si="104"/>
        <v>0</v>
      </c>
      <c r="AC102" s="32" t="str">
        <f t="shared" si="105"/>
        <v/>
      </c>
      <c r="AD102" s="32" t="str">
        <f t="shared" si="106"/>
        <v xml:space="preserve">  0.00</v>
      </c>
      <c r="AE102" s="32" t="str">
        <f t="shared" si="107"/>
        <v xml:space="preserve">          </v>
      </c>
      <c r="AF102" s="32" t="str">
        <f t="shared" si="108"/>
        <v>00</v>
      </c>
      <c r="AG102" s="32" t="str">
        <f t="shared" si="109"/>
        <v xml:space="preserve">                    </v>
      </c>
      <c r="AH102" s="32" t="str">
        <f t="shared" si="110"/>
        <v>00000000000000</v>
      </c>
      <c r="AI102" s="32" t="str">
        <f t="shared" si="111"/>
        <v>00000000000000</v>
      </c>
      <c r="AJ102" s="23" t="str">
        <f t="shared" si="112"/>
        <v/>
      </c>
      <c r="AK102" s="24" t="str">
        <f t="shared" si="113"/>
        <v/>
      </c>
      <c r="AL102" s="32" t="str">
        <f t="shared" si="114"/>
        <v/>
      </c>
      <c r="AM102" s="32" t="str">
        <f t="shared" si="115"/>
        <v/>
      </c>
      <c r="AN102" s="32" t="str">
        <f>IF($A102="","",IFERROR(MATCH($F102,'Tablas de Códigos'!$G$28:$G$52,0),""))</f>
        <v/>
      </c>
      <c r="AO102" s="33" t="str">
        <f>IF($AN102="","",INDEX('Tablas de Códigos'!$H$28:$H$52,$AN102))</f>
        <v/>
      </c>
      <c r="AP102" s="32" t="str">
        <f>IF($AN102="","",INDEX('Tablas de Códigos'!$I$28:$I$52,$AN102))</f>
        <v/>
      </c>
      <c r="AQ102" s="32" t="str">
        <f>IF($AN102="","",INDEX('Tablas de Códigos'!$J$28:$J$52,$AN102))</f>
        <v/>
      </c>
      <c r="AR102" s="32" t="str">
        <f>IF($AN102="","",INDEX('Tablas de Códigos'!$K$28:$K$52,$AN102))</f>
        <v/>
      </c>
      <c r="AS102" s="32" t="str">
        <f>IF($AN102="","",INDEX('Tablas de Códigos'!$L$28:$L$52,$AN102))</f>
        <v/>
      </c>
      <c r="AT102" s="32" t="str">
        <f>IF($AN102="","",INDEX('Tablas de Códigos'!$M$28:$M$52,$AN102))</f>
        <v/>
      </c>
      <c r="AU102" s="32" t="str">
        <f t="shared" si="116"/>
        <v/>
      </c>
      <c r="AV102" s="32" t="str">
        <f t="shared" si="117"/>
        <v/>
      </c>
      <c r="AW102" s="33" t="str">
        <f t="shared" si="118"/>
        <v/>
      </c>
      <c r="AX102" s="33" t="str">
        <f>IF($A102="","",SUMIFS($H$5:H102,$O$5:O102,$O102,$F$5:F102,$F102,$AL$5:AL102,$AL102))</f>
        <v/>
      </c>
      <c r="AY102" s="33" t="str">
        <f>IF($A102="","",SUMIFS($H$5:H101,$O$5:O101,$O102,$F$5:F101,$F102,$AL$5:AL101,$AL102))</f>
        <v/>
      </c>
      <c r="AZ102" s="33" t="str">
        <f t="shared" si="119"/>
        <v/>
      </c>
      <c r="BA102" s="33" t="str">
        <f t="shared" si="120"/>
        <v/>
      </c>
      <c r="BB102" s="33" t="str">
        <f>IF($A102="","",IF($AM102,IF($AQ102="PORC",$AZ102*$AR102,IF($AQ102="ESCALA_GRAL",(INDEX('Tablas de Códigos'!$D$58:$D$65,MATCH($AZ102,'Tablas de Códigos'!$B$58:$B$65,1))+INDEX('Tablas de Códigos'!$E$58:$E$65,MATCH($AZ102,'Tablas de Códigos'!$B$58:$B$65,1))*($AZ102-INDEX('Tablas de Códigos'!$F$58:$F$65,MATCH($AZ102,'Tablas de Códigos'!$B$58:$B$65,1)))),IF($AQ102="ESCALA_119",(INDEX('Tablas de Códigos'!$D$69:$D$76,MATCH($AZ102,'Tablas de Códigos'!$B$69:$B$76,1))+INDEX('Tablas de Códigos'!$E$69:$E$76,MATCH($AZ102,'Tablas de Códigos'!$B$69:$B$76,1))*($AZ102-INDEX('Tablas de Códigos'!$F$69:$F$76,MATCH($AZ102,'Tablas de Códigos'!$B$69:$B$76,1)))),0))),$AZ102*$AV102))</f>
        <v/>
      </c>
      <c r="BC102" s="33" t="str">
        <f>IF($A102="","",IF($AM102,IF($AQ102="PORC",$BA102*$AR102,IF($AQ102="ESCALA_GRAL",(INDEX('Tablas de Códigos'!$D$58:$D$65,MATCH($BA102,'Tablas de Códigos'!$B$58:$B$65,1))+INDEX('Tablas de Códigos'!$E$58:$E$65,MATCH($BA102,'Tablas de Códigos'!$B$58:$B$65,1))*($BA102-INDEX('Tablas de Códigos'!$F$58:$F$65,MATCH($BA102,'Tablas de Códigos'!$B$58:$B$65,1)))),IF($AQ102="ESCALA_119",(INDEX('Tablas de Códigos'!$D$69:$D$76,MATCH($BA102,'Tablas de Códigos'!$B$69:$B$76,1))+INDEX('Tablas de Códigos'!$E$69:$E$76,MATCH($BA102,'Tablas de Códigos'!$B$69:$B$76,1))*($BA102-INDEX('Tablas de Códigos'!$F$69:$F$76,MATCH($BA102,'Tablas de Códigos'!$B$69:$B$76,1)))),0))),$BA102*$AV102))</f>
        <v/>
      </c>
      <c r="BD102" s="33" t="str">
        <f t="shared" si="121"/>
        <v/>
      </c>
      <c r="BE102" s="33" t="str">
        <f t="shared" si="122"/>
        <v/>
      </c>
      <c r="BF102" s="33" t="str">
        <f t="shared" si="123"/>
        <v/>
      </c>
    </row>
    <row r="103" spans="1:58" ht="15" customHeight="1">
      <c r="A103" s="13"/>
      <c r="B103" s="27"/>
      <c r="C103" s="13"/>
      <c r="D103" s="28"/>
      <c r="E103" s="13"/>
      <c r="F103" s="13"/>
      <c r="G103" s="13"/>
      <c r="H103" s="28"/>
      <c r="I103" s="27"/>
      <c r="J103" s="13"/>
      <c r="K103" s="29" t="str">
        <f t="shared" si="93"/>
        <v/>
      </c>
      <c r="L103" s="14"/>
      <c r="M103" s="30"/>
      <c r="N103" s="13"/>
      <c r="O103" s="13"/>
      <c r="P103" s="14"/>
      <c r="Q103" s="31"/>
      <c r="R103" s="32" t="str">
        <f t="shared" si="94"/>
        <v>00</v>
      </c>
      <c r="S103" s="32" t="str">
        <f t="shared" si="95"/>
        <v/>
      </c>
      <c r="T103" s="32" t="str">
        <f t="shared" si="96"/>
        <v xml:space="preserve">                </v>
      </c>
      <c r="U103" s="32" t="str">
        <f t="shared" si="97"/>
        <v/>
      </c>
      <c r="V103" s="32" t="str">
        <f t="shared" si="98"/>
        <v>0000</v>
      </c>
      <c r="W103" s="32" t="str">
        <f t="shared" si="99"/>
        <v>000</v>
      </c>
      <c r="X103" s="32" t="str">
        <f t="shared" si="100"/>
        <v/>
      </c>
      <c r="Y103" s="32" t="str">
        <f t="shared" si="101"/>
        <v/>
      </c>
      <c r="Z103" s="32" t="str">
        <f t="shared" si="102"/>
        <v/>
      </c>
      <c r="AA103" s="32" t="str">
        <f t="shared" si="103"/>
        <v>00</v>
      </c>
      <c r="AB103" s="32" t="str">
        <f t="shared" si="104"/>
        <v>0</v>
      </c>
      <c r="AC103" s="32" t="str">
        <f t="shared" si="105"/>
        <v/>
      </c>
      <c r="AD103" s="32" t="str">
        <f t="shared" si="106"/>
        <v xml:space="preserve">  0.00</v>
      </c>
      <c r="AE103" s="32" t="str">
        <f t="shared" si="107"/>
        <v xml:space="preserve">          </v>
      </c>
      <c r="AF103" s="32" t="str">
        <f t="shared" si="108"/>
        <v>00</v>
      </c>
      <c r="AG103" s="32" t="str">
        <f t="shared" si="109"/>
        <v xml:space="preserve">                    </v>
      </c>
      <c r="AH103" s="32" t="str">
        <f t="shared" si="110"/>
        <v>00000000000000</v>
      </c>
      <c r="AI103" s="32" t="str">
        <f t="shared" si="111"/>
        <v>00000000000000</v>
      </c>
      <c r="AJ103" s="23" t="str">
        <f t="shared" si="112"/>
        <v/>
      </c>
      <c r="AK103" s="24" t="str">
        <f t="shared" si="113"/>
        <v/>
      </c>
      <c r="AL103" s="32" t="str">
        <f t="shared" si="114"/>
        <v/>
      </c>
      <c r="AM103" s="32" t="str">
        <f t="shared" si="115"/>
        <v/>
      </c>
      <c r="AN103" s="32" t="str">
        <f>IF($A103="","",IFERROR(MATCH($F103,'Tablas de Códigos'!$G$28:$G$52,0),""))</f>
        <v/>
      </c>
      <c r="AO103" s="33" t="str">
        <f>IF($AN103="","",INDEX('Tablas de Códigos'!$H$28:$H$52,$AN103))</f>
        <v/>
      </c>
      <c r="AP103" s="32" t="str">
        <f>IF($AN103="","",INDEX('Tablas de Códigos'!$I$28:$I$52,$AN103))</f>
        <v/>
      </c>
      <c r="AQ103" s="32" t="str">
        <f>IF($AN103="","",INDEX('Tablas de Códigos'!$J$28:$J$52,$AN103))</f>
        <v/>
      </c>
      <c r="AR103" s="32" t="str">
        <f>IF($AN103="","",INDEX('Tablas de Códigos'!$K$28:$K$52,$AN103))</f>
        <v/>
      </c>
      <c r="AS103" s="32" t="str">
        <f>IF($AN103="","",INDEX('Tablas de Códigos'!$L$28:$L$52,$AN103))</f>
        <v/>
      </c>
      <c r="AT103" s="32" t="str">
        <f>IF($AN103="","",INDEX('Tablas de Códigos'!$M$28:$M$52,$AN103))</f>
        <v/>
      </c>
      <c r="AU103" s="32" t="str">
        <f t="shared" si="116"/>
        <v/>
      </c>
      <c r="AV103" s="32" t="str">
        <f t="shared" si="117"/>
        <v/>
      </c>
      <c r="AW103" s="33" t="str">
        <f t="shared" si="118"/>
        <v/>
      </c>
      <c r="AX103" s="33" t="str">
        <f>IF($A103="","",SUMIFS($H$5:H103,$O$5:O103,$O103,$F$5:F103,$F103,$AL$5:AL103,$AL103))</f>
        <v/>
      </c>
      <c r="AY103" s="33" t="str">
        <f>IF($A103="","",SUMIFS($H$5:H102,$O$5:O102,$O103,$F$5:F102,$F103,$AL$5:AL102,$AL103))</f>
        <v/>
      </c>
      <c r="AZ103" s="33" t="str">
        <f t="shared" si="119"/>
        <v/>
      </c>
      <c r="BA103" s="33" t="str">
        <f t="shared" si="120"/>
        <v/>
      </c>
      <c r="BB103" s="33" t="str">
        <f>IF($A103="","",IF($AM103,IF($AQ103="PORC",$AZ103*$AR103,IF($AQ103="ESCALA_GRAL",(INDEX('Tablas de Códigos'!$D$58:$D$65,MATCH($AZ103,'Tablas de Códigos'!$B$58:$B$65,1))+INDEX('Tablas de Códigos'!$E$58:$E$65,MATCH($AZ103,'Tablas de Códigos'!$B$58:$B$65,1))*($AZ103-INDEX('Tablas de Códigos'!$F$58:$F$65,MATCH($AZ103,'Tablas de Códigos'!$B$58:$B$65,1)))),IF($AQ103="ESCALA_119",(INDEX('Tablas de Códigos'!$D$69:$D$76,MATCH($AZ103,'Tablas de Códigos'!$B$69:$B$76,1))+INDEX('Tablas de Códigos'!$E$69:$E$76,MATCH($AZ103,'Tablas de Códigos'!$B$69:$B$76,1))*($AZ103-INDEX('Tablas de Códigos'!$F$69:$F$76,MATCH($AZ103,'Tablas de Códigos'!$B$69:$B$76,1)))),0))),$AZ103*$AV103))</f>
        <v/>
      </c>
      <c r="BC103" s="33" t="str">
        <f>IF($A103="","",IF($AM103,IF($AQ103="PORC",$BA103*$AR103,IF($AQ103="ESCALA_GRAL",(INDEX('Tablas de Códigos'!$D$58:$D$65,MATCH($BA103,'Tablas de Códigos'!$B$58:$B$65,1))+INDEX('Tablas de Códigos'!$E$58:$E$65,MATCH($BA103,'Tablas de Códigos'!$B$58:$B$65,1))*($BA103-INDEX('Tablas de Códigos'!$F$58:$F$65,MATCH($BA103,'Tablas de Códigos'!$B$58:$B$65,1)))),IF($AQ103="ESCALA_119",(INDEX('Tablas de Códigos'!$D$69:$D$76,MATCH($BA103,'Tablas de Códigos'!$B$69:$B$76,1))+INDEX('Tablas de Códigos'!$E$69:$E$76,MATCH($BA103,'Tablas de Códigos'!$B$69:$B$76,1))*($BA103-INDEX('Tablas de Códigos'!$F$69:$F$76,MATCH($BA103,'Tablas de Códigos'!$B$69:$B$76,1)))),0))),$BA103*$AV103))</f>
        <v/>
      </c>
      <c r="BD103" s="33" t="str">
        <f t="shared" si="121"/>
        <v/>
      </c>
      <c r="BE103" s="33" t="str">
        <f t="shared" si="122"/>
        <v/>
      </c>
      <c r="BF103" s="33" t="str">
        <f t="shared" si="123"/>
        <v/>
      </c>
    </row>
    <row r="104" spans="1:58" ht="15" customHeight="1">
      <c r="A104" s="13"/>
      <c r="B104" s="27"/>
      <c r="C104" s="13"/>
      <c r="D104" s="28"/>
      <c r="E104" s="13"/>
      <c r="F104" s="13"/>
      <c r="G104" s="13"/>
      <c r="H104" s="28"/>
      <c r="I104" s="27"/>
      <c r="J104" s="13"/>
      <c r="K104" s="29" t="str">
        <f t="shared" si="93"/>
        <v/>
      </c>
      <c r="L104" s="14"/>
      <c r="M104" s="30"/>
      <c r="N104" s="13"/>
      <c r="O104" s="13"/>
      <c r="P104" s="14"/>
      <c r="Q104" s="31"/>
      <c r="R104" s="32" t="str">
        <f t="shared" si="94"/>
        <v>00</v>
      </c>
      <c r="S104" s="32" t="str">
        <f t="shared" si="95"/>
        <v/>
      </c>
      <c r="T104" s="32" t="str">
        <f t="shared" si="96"/>
        <v xml:space="preserve">                </v>
      </c>
      <c r="U104" s="32" t="str">
        <f t="shared" si="97"/>
        <v/>
      </c>
      <c r="V104" s="32" t="str">
        <f t="shared" si="98"/>
        <v>0000</v>
      </c>
      <c r="W104" s="32" t="str">
        <f t="shared" si="99"/>
        <v>000</v>
      </c>
      <c r="X104" s="32" t="str">
        <f t="shared" si="100"/>
        <v/>
      </c>
      <c r="Y104" s="32" t="str">
        <f t="shared" si="101"/>
        <v/>
      </c>
      <c r="Z104" s="32" t="str">
        <f t="shared" si="102"/>
        <v/>
      </c>
      <c r="AA104" s="32" t="str">
        <f t="shared" si="103"/>
        <v>00</v>
      </c>
      <c r="AB104" s="32" t="str">
        <f t="shared" si="104"/>
        <v>0</v>
      </c>
      <c r="AC104" s="32" t="str">
        <f t="shared" si="105"/>
        <v/>
      </c>
      <c r="AD104" s="32" t="str">
        <f t="shared" si="106"/>
        <v xml:space="preserve">  0.00</v>
      </c>
      <c r="AE104" s="32" t="str">
        <f t="shared" si="107"/>
        <v xml:space="preserve">          </v>
      </c>
      <c r="AF104" s="32" t="str">
        <f t="shared" si="108"/>
        <v>00</v>
      </c>
      <c r="AG104" s="32" t="str">
        <f t="shared" si="109"/>
        <v xml:space="preserve">                    </v>
      </c>
      <c r="AH104" s="32" t="str">
        <f t="shared" si="110"/>
        <v>00000000000000</v>
      </c>
      <c r="AI104" s="32" t="str">
        <f t="shared" si="111"/>
        <v>00000000000000</v>
      </c>
      <c r="AJ104" s="23" t="str">
        <f t="shared" si="112"/>
        <v/>
      </c>
      <c r="AK104" s="24" t="str">
        <f t="shared" si="113"/>
        <v/>
      </c>
      <c r="AL104" s="32" t="str">
        <f t="shared" si="114"/>
        <v/>
      </c>
      <c r="AM104" s="32" t="str">
        <f t="shared" si="115"/>
        <v/>
      </c>
      <c r="AN104" s="32" t="str">
        <f>IF($A104="","",IFERROR(MATCH($F104,'Tablas de Códigos'!$G$28:$G$52,0),""))</f>
        <v/>
      </c>
      <c r="AO104" s="33" t="str">
        <f>IF($AN104="","",INDEX('Tablas de Códigos'!$H$28:$H$52,$AN104))</f>
        <v/>
      </c>
      <c r="AP104" s="32" t="str">
        <f>IF($AN104="","",INDEX('Tablas de Códigos'!$I$28:$I$52,$AN104))</f>
        <v/>
      </c>
      <c r="AQ104" s="32" t="str">
        <f>IF($AN104="","",INDEX('Tablas de Códigos'!$J$28:$J$52,$AN104))</f>
        <v/>
      </c>
      <c r="AR104" s="32" t="str">
        <f>IF($AN104="","",INDEX('Tablas de Códigos'!$K$28:$K$52,$AN104))</f>
        <v/>
      </c>
      <c r="AS104" s="32" t="str">
        <f>IF($AN104="","",INDEX('Tablas de Códigos'!$L$28:$L$52,$AN104))</f>
        <v/>
      </c>
      <c r="AT104" s="32" t="str">
        <f>IF($AN104="","",INDEX('Tablas de Códigos'!$M$28:$M$52,$AN104))</f>
        <v/>
      </c>
      <c r="AU104" s="32" t="str">
        <f t="shared" si="116"/>
        <v/>
      </c>
      <c r="AV104" s="32" t="str">
        <f t="shared" si="117"/>
        <v/>
      </c>
      <c r="AW104" s="33" t="str">
        <f t="shared" si="118"/>
        <v/>
      </c>
      <c r="AX104" s="33" t="str">
        <f>IF($A104="","",SUMIFS($H$5:H104,$O$5:O104,$O104,$F$5:F104,$F104,$AL$5:AL104,$AL104))</f>
        <v/>
      </c>
      <c r="AY104" s="33" t="str">
        <f>IF($A104="","",SUMIFS($H$5:H103,$O$5:O103,$O104,$F$5:F103,$F104,$AL$5:AL103,$AL104))</f>
        <v/>
      </c>
      <c r="AZ104" s="33" t="str">
        <f t="shared" si="119"/>
        <v/>
      </c>
      <c r="BA104" s="33" t="str">
        <f t="shared" si="120"/>
        <v/>
      </c>
      <c r="BB104" s="33" t="str">
        <f>IF($A104="","",IF($AM104,IF($AQ104="PORC",$AZ104*$AR104,IF($AQ104="ESCALA_GRAL",(INDEX('Tablas de Códigos'!$D$58:$D$65,MATCH($AZ104,'Tablas de Códigos'!$B$58:$B$65,1))+INDEX('Tablas de Códigos'!$E$58:$E$65,MATCH($AZ104,'Tablas de Códigos'!$B$58:$B$65,1))*($AZ104-INDEX('Tablas de Códigos'!$F$58:$F$65,MATCH($AZ104,'Tablas de Códigos'!$B$58:$B$65,1)))),IF($AQ104="ESCALA_119",(INDEX('Tablas de Códigos'!$D$69:$D$76,MATCH($AZ104,'Tablas de Códigos'!$B$69:$B$76,1))+INDEX('Tablas de Códigos'!$E$69:$E$76,MATCH($AZ104,'Tablas de Códigos'!$B$69:$B$76,1))*($AZ104-INDEX('Tablas de Códigos'!$F$69:$F$76,MATCH($AZ104,'Tablas de Códigos'!$B$69:$B$76,1)))),0))),$AZ104*$AV104))</f>
        <v/>
      </c>
      <c r="BC104" s="33" t="str">
        <f>IF($A104="","",IF($AM104,IF($AQ104="PORC",$BA104*$AR104,IF($AQ104="ESCALA_GRAL",(INDEX('Tablas de Códigos'!$D$58:$D$65,MATCH($BA104,'Tablas de Códigos'!$B$58:$B$65,1))+INDEX('Tablas de Códigos'!$E$58:$E$65,MATCH($BA104,'Tablas de Códigos'!$B$58:$B$65,1))*($BA104-INDEX('Tablas de Códigos'!$F$58:$F$65,MATCH($BA104,'Tablas de Códigos'!$B$58:$B$65,1)))),IF($AQ104="ESCALA_119",(INDEX('Tablas de Códigos'!$D$69:$D$76,MATCH($BA104,'Tablas de Códigos'!$B$69:$B$76,1))+INDEX('Tablas de Códigos'!$E$69:$E$76,MATCH($BA104,'Tablas de Códigos'!$B$69:$B$76,1))*($BA104-INDEX('Tablas de Códigos'!$F$69:$F$76,MATCH($BA104,'Tablas de Códigos'!$B$69:$B$76,1)))),0))),$BA104*$AV104))</f>
        <v/>
      </c>
      <c r="BD104" s="33" t="str">
        <f t="shared" si="121"/>
        <v/>
      </c>
      <c r="BE104" s="33" t="str">
        <f t="shared" si="122"/>
        <v/>
      </c>
      <c r="BF104" s="33" t="str">
        <f t="shared" si="123"/>
        <v/>
      </c>
    </row>
    <row r="105" spans="1:58" ht="15" customHeight="1">
      <c r="A105" s="13"/>
      <c r="B105" s="27"/>
      <c r="C105" s="13"/>
      <c r="D105" s="28"/>
      <c r="E105" s="13"/>
      <c r="F105" s="13"/>
      <c r="G105" s="13"/>
      <c r="H105" s="28"/>
      <c r="I105" s="27"/>
      <c r="J105" s="13"/>
      <c r="K105" s="29" t="str">
        <f t="shared" si="93"/>
        <v/>
      </c>
      <c r="L105" s="14"/>
      <c r="M105" s="30"/>
      <c r="N105" s="13"/>
      <c r="O105" s="13"/>
      <c r="P105" s="14"/>
      <c r="Q105" s="31"/>
      <c r="R105" s="32" t="str">
        <f t="shared" si="94"/>
        <v>00</v>
      </c>
      <c r="S105" s="32" t="str">
        <f t="shared" si="95"/>
        <v/>
      </c>
      <c r="T105" s="32" t="str">
        <f t="shared" si="96"/>
        <v xml:space="preserve">                </v>
      </c>
      <c r="U105" s="32" t="str">
        <f t="shared" si="97"/>
        <v/>
      </c>
      <c r="V105" s="32" t="str">
        <f t="shared" si="98"/>
        <v>0000</v>
      </c>
      <c r="W105" s="32" t="str">
        <f t="shared" si="99"/>
        <v>000</v>
      </c>
      <c r="X105" s="32" t="str">
        <f t="shared" si="100"/>
        <v/>
      </c>
      <c r="Y105" s="32" t="str">
        <f t="shared" si="101"/>
        <v/>
      </c>
      <c r="Z105" s="32" t="str">
        <f t="shared" si="102"/>
        <v/>
      </c>
      <c r="AA105" s="32" t="str">
        <f t="shared" si="103"/>
        <v>00</v>
      </c>
      <c r="AB105" s="32" t="str">
        <f t="shared" si="104"/>
        <v>0</v>
      </c>
      <c r="AC105" s="32" t="str">
        <f t="shared" si="105"/>
        <v/>
      </c>
      <c r="AD105" s="32" t="str">
        <f t="shared" si="106"/>
        <v xml:space="preserve">  0.00</v>
      </c>
      <c r="AE105" s="32" t="str">
        <f t="shared" si="107"/>
        <v xml:space="preserve">          </v>
      </c>
      <c r="AF105" s="32" t="str">
        <f t="shared" si="108"/>
        <v>00</v>
      </c>
      <c r="AG105" s="32" t="str">
        <f t="shared" si="109"/>
        <v xml:space="preserve">                    </v>
      </c>
      <c r="AH105" s="32" t="str">
        <f t="shared" si="110"/>
        <v>00000000000000</v>
      </c>
      <c r="AI105" s="32" t="str">
        <f t="shared" si="111"/>
        <v>00000000000000</v>
      </c>
      <c r="AJ105" s="23" t="str">
        <f t="shared" si="112"/>
        <v/>
      </c>
      <c r="AK105" s="24" t="str">
        <f t="shared" si="113"/>
        <v/>
      </c>
      <c r="AL105" s="32" t="str">
        <f t="shared" si="114"/>
        <v/>
      </c>
      <c r="AM105" s="32" t="str">
        <f t="shared" si="115"/>
        <v/>
      </c>
      <c r="AN105" s="32" t="str">
        <f>IF($A105="","",IFERROR(MATCH($F105,'Tablas de Códigos'!$G$28:$G$52,0),""))</f>
        <v/>
      </c>
      <c r="AO105" s="33" t="str">
        <f>IF($AN105="","",INDEX('Tablas de Códigos'!$H$28:$H$52,$AN105))</f>
        <v/>
      </c>
      <c r="AP105" s="32" t="str">
        <f>IF($AN105="","",INDEX('Tablas de Códigos'!$I$28:$I$52,$AN105))</f>
        <v/>
      </c>
      <c r="AQ105" s="32" t="str">
        <f>IF($AN105="","",INDEX('Tablas de Códigos'!$J$28:$J$52,$AN105))</f>
        <v/>
      </c>
      <c r="AR105" s="32" t="str">
        <f>IF($AN105="","",INDEX('Tablas de Códigos'!$K$28:$K$52,$AN105))</f>
        <v/>
      </c>
      <c r="AS105" s="32" t="str">
        <f>IF($AN105="","",INDEX('Tablas de Códigos'!$L$28:$L$52,$AN105))</f>
        <v/>
      </c>
      <c r="AT105" s="32" t="str">
        <f>IF($AN105="","",INDEX('Tablas de Códigos'!$M$28:$M$52,$AN105))</f>
        <v/>
      </c>
      <c r="AU105" s="32" t="str">
        <f t="shared" si="116"/>
        <v/>
      </c>
      <c r="AV105" s="32" t="str">
        <f t="shared" si="117"/>
        <v/>
      </c>
      <c r="AW105" s="33" t="str">
        <f t="shared" si="118"/>
        <v/>
      </c>
      <c r="AX105" s="33" t="str">
        <f>IF($A105="","",SUMIFS($H$5:H105,$O$5:O105,$O105,$F$5:F105,$F105,$AL$5:AL105,$AL105))</f>
        <v/>
      </c>
      <c r="AY105" s="33" t="str">
        <f>IF($A105="","",SUMIFS($H$5:H104,$O$5:O104,$O105,$F$5:F104,$F105,$AL$5:AL104,$AL105))</f>
        <v/>
      </c>
      <c r="AZ105" s="33" t="str">
        <f t="shared" si="119"/>
        <v/>
      </c>
      <c r="BA105" s="33" t="str">
        <f t="shared" si="120"/>
        <v/>
      </c>
      <c r="BB105" s="33" t="str">
        <f>IF($A105="","",IF($AM105,IF($AQ105="PORC",$AZ105*$AR105,IF($AQ105="ESCALA_GRAL",(INDEX('Tablas de Códigos'!$D$58:$D$65,MATCH($AZ105,'Tablas de Códigos'!$B$58:$B$65,1))+INDEX('Tablas de Códigos'!$E$58:$E$65,MATCH($AZ105,'Tablas de Códigos'!$B$58:$B$65,1))*($AZ105-INDEX('Tablas de Códigos'!$F$58:$F$65,MATCH($AZ105,'Tablas de Códigos'!$B$58:$B$65,1)))),IF($AQ105="ESCALA_119",(INDEX('Tablas de Códigos'!$D$69:$D$76,MATCH($AZ105,'Tablas de Códigos'!$B$69:$B$76,1))+INDEX('Tablas de Códigos'!$E$69:$E$76,MATCH($AZ105,'Tablas de Códigos'!$B$69:$B$76,1))*($AZ105-INDEX('Tablas de Códigos'!$F$69:$F$76,MATCH($AZ105,'Tablas de Códigos'!$B$69:$B$76,1)))),0))),$AZ105*$AV105))</f>
        <v/>
      </c>
      <c r="BC105" s="33" t="str">
        <f>IF($A105="","",IF($AM105,IF($AQ105="PORC",$BA105*$AR105,IF($AQ105="ESCALA_GRAL",(INDEX('Tablas de Códigos'!$D$58:$D$65,MATCH($BA105,'Tablas de Códigos'!$B$58:$B$65,1))+INDEX('Tablas de Códigos'!$E$58:$E$65,MATCH($BA105,'Tablas de Códigos'!$B$58:$B$65,1))*($BA105-INDEX('Tablas de Códigos'!$F$58:$F$65,MATCH($BA105,'Tablas de Códigos'!$B$58:$B$65,1)))),IF($AQ105="ESCALA_119",(INDEX('Tablas de Códigos'!$D$69:$D$76,MATCH($BA105,'Tablas de Códigos'!$B$69:$B$76,1))+INDEX('Tablas de Códigos'!$E$69:$E$76,MATCH($BA105,'Tablas de Códigos'!$B$69:$B$76,1))*($BA105-INDEX('Tablas de Códigos'!$F$69:$F$76,MATCH($BA105,'Tablas de Códigos'!$B$69:$B$76,1)))),0))),$BA105*$AV105))</f>
        <v/>
      </c>
      <c r="BD105" s="33" t="str">
        <f t="shared" si="121"/>
        <v/>
      </c>
      <c r="BE105" s="33" t="str">
        <f t="shared" si="122"/>
        <v/>
      </c>
      <c r="BF105" s="33" t="str">
        <f t="shared" si="123"/>
        <v/>
      </c>
    </row>
    <row r="106" spans="1:58" ht="15" customHeight="1">
      <c r="A106" s="13"/>
      <c r="B106" s="27"/>
      <c r="C106" s="13"/>
      <c r="D106" s="28"/>
      <c r="E106" s="13"/>
      <c r="F106" s="13"/>
      <c r="G106" s="13"/>
      <c r="H106" s="28"/>
      <c r="I106" s="27"/>
      <c r="J106" s="13"/>
      <c r="K106" s="29" t="str">
        <f t="shared" si="93"/>
        <v/>
      </c>
      <c r="L106" s="14"/>
      <c r="M106" s="30"/>
      <c r="N106" s="13"/>
      <c r="O106" s="13"/>
      <c r="P106" s="14"/>
      <c r="Q106" s="31"/>
      <c r="R106" s="32" t="str">
        <f t="shared" si="94"/>
        <v>00</v>
      </c>
      <c r="S106" s="32" t="str">
        <f t="shared" si="95"/>
        <v/>
      </c>
      <c r="T106" s="32" t="str">
        <f t="shared" si="96"/>
        <v xml:space="preserve">                </v>
      </c>
      <c r="U106" s="32" t="str">
        <f t="shared" si="97"/>
        <v/>
      </c>
      <c r="V106" s="32" t="str">
        <f t="shared" si="98"/>
        <v>0000</v>
      </c>
      <c r="W106" s="32" t="str">
        <f t="shared" si="99"/>
        <v>000</v>
      </c>
      <c r="X106" s="32" t="str">
        <f t="shared" si="100"/>
        <v/>
      </c>
      <c r="Y106" s="32" t="str">
        <f t="shared" si="101"/>
        <v/>
      </c>
      <c r="Z106" s="32" t="str">
        <f t="shared" si="102"/>
        <v/>
      </c>
      <c r="AA106" s="32" t="str">
        <f t="shared" si="103"/>
        <v>00</v>
      </c>
      <c r="AB106" s="32" t="str">
        <f t="shared" si="104"/>
        <v>0</v>
      </c>
      <c r="AC106" s="32" t="str">
        <f t="shared" si="105"/>
        <v/>
      </c>
      <c r="AD106" s="32" t="str">
        <f t="shared" si="106"/>
        <v xml:space="preserve">  0.00</v>
      </c>
      <c r="AE106" s="32" t="str">
        <f t="shared" si="107"/>
        <v xml:space="preserve">          </v>
      </c>
      <c r="AF106" s="32" t="str">
        <f t="shared" si="108"/>
        <v>00</v>
      </c>
      <c r="AG106" s="32" t="str">
        <f t="shared" si="109"/>
        <v xml:space="preserve">                    </v>
      </c>
      <c r="AH106" s="32" t="str">
        <f t="shared" si="110"/>
        <v>00000000000000</v>
      </c>
      <c r="AI106" s="32" t="str">
        <f t="shared" si="111"/>
        <v>00000000000000</v>
      </c>
      <c r="AJ106" s="23" t="str">
        <f t="shared" si="112"/>
        <v/>
      </c>
      <c r="AK106" s="24" t="str">
        <f t="shared" si="113"/>
        <v/>
      </c>
      <c r="AL106" s="32" t="str">
        <f t="shared" si="114"/>
        <v/>
      </c>
      <c r="AM106" s="32" t="str">
        <f t="shared" si="115"/>
        <v/>
      </c>
      <c r="AN106" s="32" t="str">
        <f>IF($A106="","",IFERROR(MATCH($F106,'Tablas de Códigos'!$G$28:$G$52,0),""))</f>
        <v/>
      </c>
      <c r="AO106" s="33" t="str">
        <f>IF($AN106="","",INDEX('Tablas de Códigos'!$H$28:$H$52,$AN106))</f>
        <v/>
      </c>
      <c r="AP106" s="32" t="str">
        <f>IF($AN106="","",INDEX('Tablas de Códigos'!$I$28:$I$52,$AN106))</f>
        <v/>
      </c>
      <c r="AQ106" s="32" t="str">
        <f>IF($AN106="","",INDEX('Tablas de Códigos'!$J$28:$J$52,$AN106))</f>
        <v/>
      </c>
      <c r="AR106" s="32" t="str">
        <f>IF($AN106="","",INDEX('Tablas de Códigos'!$K$28:$K$52,$AN106))</f>
        <v/>
      </c>
      <c r="AS106" s="32" t="str">
        <f>IF($AN106="","",INDEX('Tablas de Códigos'!$L$28:$L$52,$AN106))</f>
        <v/>
      </c>
      <c r="AT106" s="32" t="str">
        <f>IF($AN106="","",INDEX('Tablas de Códigos'!$M$28:$M$52,$AN106))</f>
        <v/>
      </c>
      <c r="AU106" s="32" t="str">
        <f t="shared" si="116"/>
        <v/>
      </c>
      <c r="AV106" s="32" t="str">
        <f t="shared" si="117"/>
        <v/>
      </c>
      <c r="AW106" s="33" t="str">
        <f t="shared" si="118"/>
        <v/>
      </c>
      <c r="AX106" s="33" t="str">
        <f>IF($A106="","",SUMIFS($H$5:H106,$O$5:O106,$O106,$F$5:F106,$F106,$AL$5:AL106,$AL106))</f>
        <v/>
      </c>
      <c r="AY106" s="33" t="str">
        <f>IF($A106="","",SUMIFS($H$5:H105,$O$5:O105,$O106,$F$5:F105,$F106,$AL$5:AL105,$AL106))</f>
        <v/>
      </c>
      <c r="AZ106" s="33" t="str">
        <f t="shared" si="119"/>
        <v/>
      </c>
      <c r="BA106" s="33" t="str">
        <f t="shared" si="120"/>
        <v/>
      </c>
      <c r="BB106" s="33" t="str">
        <f>IF($A106="","",IF($AM106,IF($AQ106="PORC",$AZ106*$AR106,IF($AQ106="ESCALA_GRAL",(INDEX('Tablas de Códigos'!$D$58:$D$65,MATCH($AZ106,'Tablas de Códigos'!$B$58:$B$65,1))+INDEX('Tablas de Códigos'!$E$58:$E$65,MATCH($AZ106,'Tablas de Códigos'!$B$58:$B$65,1))*($AZ106-INDEX('Tablas de Códigos'!$F$58:$F$65,MATCH($AZ106,'Tablas de Códigos'!$B$58:$B$65,1)))),IF($AQ106="ESCALA_119",(INDEX('Tablas de Códigos'!$D$69:$D$76,MATCH($AZ106,'Tablas de Códigos'!$B$69:$B$76,1))+INDEX('Tablas de Códigos'!$E$69:$E$76,MATCH($AZ106,'Tablas de Códigos'!$B$69:$B$76,1))*($AZ106-INDEX('Tablas de Códigos'!$F$69:$F$76,MATCH($AZ106,'Tablas de Códigos'!$B$69:$B$76,1)))),0))),$AZ106*$AV106))</f>
        <v/>
      </c>
      <c r="BC106" s="33" t="str">
        <f>IF($A106="","",IF($AM106,IF($AQ106="PORC",$BA106*$AR106,IF($AQ106="ESCALA_GRAL",(INDEX('Tablas de Códigos'!$D$58:$D$65,MATCH($BA106,'Tablas de Códigos'!$B$58:$B$65,1))+INDEX('Tablas de Códigos'!$E$58:$E$65,MATCH($BA106,'Tablas de Códigos'!$B$58:$B$65,1))*($BA106-INDEX('Tablas de Códigos'!$F$58:$F$65,MATCH($BA106,'Tablas de Códigos'!$B$58:$B$65,1)))),IF($AQ106="ESCALA_119",(INDEX('Tablas de Códigos'!$D$69:$D$76,MATCH($BA106,'Tablas de Códigos'!$B$69:$B$76,1))+INDEX('Tablas de Códigos'!$E$69:$E$76,MATCH($BA106,'Tablas de Códigos'!$B$69:$B$76,1))*($BA106-INDEX('Tablas de Códigos'!$F$69:$F$76,MATCH($BA106,'Tablas de Códigos'!$B$69:$B$76,1)))),0))),$BA106*$AV106))</f>
        <v/>
      </c>
      <c r="BD106" s="33" t="str">
        <f t="shared" si="121"/>
        <v/>
      </c>
      <c r="BE106" s="33" t="str">
        <f t="shared" si="122"/>
        <v/>
      </c>
      <c r="BF106" s="33" t="str">
        <f t="shared" si="123"/>
        <v/>
      </c>
    </row>
    <row r="107" spans="1:58" ht="15" customHeight="1">
      <c r="A107" s="13"/>
      <c r="B107" s="27"/>
      <c r="C107" s="13"/>
      <c r="D107" s="28"/>
      <c r="E107" s="13"/>
      <c r="F107" s="13"/>
      <c r="G107" s="13"/>
      <c r="H107" s="28"/>
      <c r="I107" s="27"/>
      <c r="J107" s="13"/>
      <c r="K107" s="29" t="str">
        <f t="shared" si="93"/>
        <v/>
      </c>
      <c r="L107" s="14"/>
      <c r="M107" s="30"/>
      <c r="N107" s="13"/>
      <c r="O107" s="13"/>
      <c r="P107" s="14"/>
      <c r="Q107" s="31"/>
      <c r="R107" s="32" t="str">
        <f t="shared" si="94"/>
        <v>00</v>
      </c>
      <c r="S107" s="32" t="str">
        <f t="shared" si="95"/>
        <v/>
      </c>
      <c r="T107" s="32" t="str">
        <f t="shared" si="96"/>
        <v xml:space="preserve">                </v>
      </c>
      <c r="U107" s="32" t="str">
        <f t="shared" si="97"/>
        <v/>
      </c>
      <c r="V107" s="32" t="str">
        <f t="shared" si="98"/>
        <v>0000</v>
      </c>
      <c r="W107" s="32" t="str">
        <f t="shared" si="99"/>
        <v>000</v>
      </c>
      <c r="X107" s="32" t="str">
        <f t="shared" si="100"/>
        <v/>
      </c>
      <c r="Y107" s="32" t="str">
        <f t="shared" si="101"/>
        <v/>
      </c>
      <c r="Z107" s="32" t="str">
        <f t="shared" si="102"/>
        <v/>
      </c>
      <c r="AA107" s="32" t="str">
        <f t="shared" si="103"/>
        <v>00</v>
      </c>
      <c r="AB107" s="32" t="str">
        <f t="shared" si="104"/>
        <v>0</v>
      </c>
      <c r="AC107" s="32" t="str">
        <f t="shared" si="105"/>
        <v/>
      </c>
      <c r="AD107" s="32" t="str">
        <f t="shared" si="106"/>
        <v xml:space="preserve">  0.00</v>
      </c>
      <c r="AE107" s="32" t="str">
        <f t="shared" si="107"/>
        <v xml:space="preserve">          </v>
      </c>
      <c r="AF107" s="32" t="str">
        <f t="shared" si="108"/>
        <v>00</v>
      </c>
      <c r="AG107" s="32" t="str">
        <f t="shared" si="109"/>
        <v xml:space="preserve">                    </v>
      </c>
      <c r="AH107" s="32" t="str">
        <f t="shared" si="110"/>
        <v>00000000000000</v>
      </c>
      <c r="AI107" s="32" t="str">
        <f t="shared" si="111"/>
        <v>00000000000000</v>
      </c>
      <c r="AJ107" s="23" t="str">
        <f t="shared" si="112"/>
        <v/>
      </c>
      <c r="AK107" s="24" t="str">
        <f t="shared" si="113"/>
        <v/>
      </c>
      <c r="AL107" s="32" t="str">
        <f t="shared" si="114"/>
        <v/>
      </c>
      <c r="AM107" s="32" t="str">
        <f t="shared" si="115"/>
        <v/>
      </c>
      <c r="AN107" s="32" t="str">
        <f>IF($A107="","",IFERROR(MATCH($F107,'Tablas de Códigos'!$G$28:$G$52,0),""))</f>
        <v/>
      </c>
      <c r="AO107" s="33" t="str">
        <f>IF($AN107="","",INDEX('Tablas de Códigos'!$H$28:$H$52,$AN107))</f>
        <v/>
      </c>
      <c r="AP107" s="32" t="str">
        <f>IF($AN107="","",INDEX('Tablas de Códigos'!$I$28:$I$52,$AN107))</f>
        <v/>
      </c>
      <c r="AQ107" s="32" t="str">
        <f>IF($AN107="","",INDEX('Tablas de Códigos'!$J$28:$J$52,$AN107))</f>
        <v/>
      </c>
      <c r="AR107" s="32" t="str">
        <f>IF($AN107="","",INDEX('Tablas de Códigos'!$K$28:$K$52,$AN107))</f>
        <v/>
      </c>
      <c r="AS107" s="32" t="str">
        <f>IF($AN107="","",INDEX('Tablas de Códigos'!$L$28:$L$52,$AN107))</f>
        <v/>
      </c>
      <c r="AT107" s="32" t="str">
        <f>IF($AN107="","",INDEX('Tablas de Códigos'!$M$28:$M$52,$AN107))</f>
        <v/>
      </c>
      <c r="AU107" s="32" t="str">
        <f t="shared" si="116"/>
        <v/>
      </c>
      <c r="AV107" s="32" t="str">
        <f t="shared" si="117"/>
        <v/>
      </c>
      <c r="AW107" s="33" t="str">
        <f t="shared" si="118"/>
        <v/>
      </c>
      <c r="AX107" s="33" t="str">
        <f>IF($A107="","",SUMIFS($H$5:H107,$O$5:O107,$O107,$F$5:F107,$F107,$AL$5:AL107,$AL107))</f>
        <v/>
      </c>
      <c r="AY107" s="33" t="str">
        <f>IF($A107="","",SUMIFS($H$5:H106,$O$5:O106,$O107,$F$5:F106,$F107,$AL$5:AL106,$AL107))</f>
        <v/>
      </c>
      <c r="AZ107" s="33" t="str">
        <f t="shared" si="119"/>
        <v/>
      </c>
      <c r="BA107" s="33" t="str">
        <f t="shared" si="120"/>
        <v/>
      </c>
      <c r="BB107" s="33" t="str">
        <f>IF($A107="","",IF($AM107,IF($AQ107="PORC",$AZ107*$AR107,IF($AQ107="ESCALA_GRAL",(INDEX('Tablas de Códigos'!$D$58:$D$65,MATCH($AZ107,'Tablas de Códigos'!$B$58:$B$65,1))+INDEX('Tablas de Códigos'!$E$58:$E$65,MATCH($AZ107,'Tablas de Códigos'!$B$58:$B$65,1))*($AZ107-INDEX('Tablas de Códigos'!$F$58:$F$65,MATCH($AZ107,'Tablas de Códigos'!$B$58:$B$65,1)))),IF($AQ107="ESCALA_119",(INDEX('Tablas de Códigos'!$D$69:$D$76,MATCH($AZ107,'Tablas de Códigos'!$B$69:$B$76,1))+INDEX('Tablas de Códigos'!$E$69:$E$76,MATCH($AZ107,'Tablas de Códigos'!$B$69:$B$76,1))*($AZ107-INDEX('Tablas de Códigos'!$F$69:$F$76,MATCH($AZ107,'Tablas de Códigos'!$B$69:$B$76,1)))),0))),$AZ107*$AV107))</f>
        <v/>
      </c>
      <c r="BC107" s="33" t="str">
        <f>IF($A107="","",IF($AM107,IF($AQ107="PORC",$BA107*$AR107,IF($AQ107="ESCALA_GRAL",(INDEX('Tablas de Códigos'!$D$58:$D$65,MATCH($BA107,'Tablas de Códigos'!$B$58:$B$65,1))+INDEX('Tablas de Códigos'!$E$58:$E$65,MATCH($BA107,'Tablas de Códigos'!$B$58:$B$65,1))*($BA107-INDEX('Tablas de Códigos'!$F$58:$F$65,MATCH($BA107,'Tablas de Códigos'!$B$58:$B$65,1)))),IF($AQ107="ESCALA_119",(INDEX('Tablas de Códigos'!$D$69:$D$76,MATCH($BA107,'Tablas de Códigos'!$B$69:$B$76,1))+INDEX('Tablas de Códigos'!$E$69:$E$76,MATCH($BA107,'Tablas de Códigos'!$B$69:$B$76,1))*($BA107-INDEX('Tablas de Códigos'!$F$69:$F$76,MATCH($BA107,'Tablas de Códigos'!$B$69:$B$76,1)))),0))),$BA107*$AV107))</f>
        <v/>
      </c>
      <c r="BD107" s="33" t="str">
        <f t="shared" si="121"/>
        <v/>
      </c>
      <c r="BE107" s="33" t="str">
        <f t="shared" si="122"/>
        <v/>
      </c>
      <c r="BF107" s="33" t="str">
        <f t="shared" si="123"/>
        <v/>
      </c>
    </row>
    <row r="108" spans="1:58" ht="15" customHeight="1">
      <c r="A108" s="13"/>
      <c r="B108" s="27"/>
      <c r="C108" s="13"/>
      <c r="D108" s="28"/>
      <c r="E108" s="13"/>
      <c r="F108" s="13"/>
      <c r="G108" s="13"/>
      <c r="H108" s="28"/>
      <c r="I108" s="27"/>
      <c r="J108" s="13"/>
      <c r="K108" s="29" t="str">
        <f t="shared" si="93"/>
        <v/>
      </c>
      <c r="L108" s="14"/>
      <c r="M108" s="30"/>
      <c r="N108" s="13"/>
      <c r="O108" s="13"/>
      <c r="P108" s="14"/>
      <c r="Q108" s="31"/>
      <c r="R108" s="32" t="str">
        <f t="shared" si="94"/>
        <v>00</v>
      </c>
      <c r="S108" s="32" t="str">
        <f t="shared" si="95"/>
        <v/>
      </c>
      <c r="T108" s="32" t="str">
        <f t="shared" si="96"/>
        <v xml:space="preserve">                </v>
      </c>
      <c r="U108" s="32" t="str">
        <f t="shared" si="97"/>
        <v/>
      </c>
      <c r="V108" s="32" t="str">
        <f t="shared" si="98"/>
        <v>0000</v>
      </c>
      <c r="W108" s="32" t="str">
        <f t="shared" si="99"/>
        <v>000</v>
      </c>
      <c r="X108" s="32" t="str">
        <f t="shared" si="100"/>
        <v/>
      </c>
      <c r="Y108" s="32" t="str">
        <f t="shared" si="101"/>
        <v/>
      </c>
      <c r="Z108" s="32" t="str">
        <f t="shared" si="102"/>
        <v/>
      </c>
      <c r="AA108" s="32" t="str">
        <f t="shared" si="103"/>
        <v>00</v>
      </c>
      <c r="AB108" s="32" t="str">
        <f t="shared" si="104"/>
        <v>0</v>
      </c>
      <c r="AC108" s="32" t="str">
        <f t="shared" si="105"/>
        <v/>
      </c>
      <c r="AD108" s="32" t="str">
        <f t="shared" si="106"/>
        <v xml:space="preserve">  0.00</v>
      </c>
      <c r="AE108" s="32" t="str">
        <f t="shared" si="107"/>
        <v xml:space="preserve">          </v>
      </c>
      <c r="AF108" s="32" t="str">
        <f t="shared" si="108"/>
        <v>00</v>
      </c>
      <c r="AG108" s="32" t="str">
        <f t="shared" si="109"/>
        <v xml:space="preserve">                    </v>
      </c>
      <c r="AH108" s="32" t="str">
        <f t="shared" si="110"/>
        <v>00000000000000</v>
      </c>
      <c r="AI108" s="32" t="str">
        <f t="shared" si="111"/>
        <v>00000000000000</v>
      </c>
      <c r="AJ108" s="23" t="str">
        <f t="shared" si="112"/>
        <v/>
      </c>
      <c r="AK108" s="24" t="str">
        <f t="shared" si="113"/>
        <v/>
      </c>
      <c r="AL108" s="32" t="str">
        <f t="shared" si="114"/>
        <v/>
      </c>
      <c r="AM108" s="32" t="str">
        <f t="shared" si="115"/>
        <v/>
      </c>
      <c r="AN108" s="32" t="str">
        <f>IF($A108="","",IFERROR(MATCH($F108,'Tablas de Códigos'!$G$28:$G$52,0),""))</f>
        <v/>
      </c>
      <c r="AO108" s="33" t="str">
        <f>IF($AN108="","",INDEX('Tablas de Códigos'!$H$28:$H$52,$AN108))</f>
        <v/>
      </c>
      <c r="AP108" s="32" t="str">
        <f>IF($AN108="","",INDEX('Tablas de Códigos'!$I$28:$I$52,$AN108))</f>
        <v/>
      </c>
      <c r="AQ108" s="32" t="str">
        <f>IF($AN108="","",INDEX('Tablas de Códigos'!$J$28:$J$52,$AN108))</f>
        <v/>
      </c>
      <c r="AR108" s="32" t="str">
        <f>IF($AN108="","",INDEX('Tablas de Códigos'!$K$28:$K$52,$AN108))</f>
        <v/>
      </c>
      <c r="AS108" s="32" t="str">
        <f>IF($AN108="","",INDEX('Tablas de Códigos'!$L$28:$L$52,$AN108))</f>
        <v/>
      </c>
      <c r="AT108" s="32" t="str">
        <f>IF($AN108="","",INDEX('Tablas de Códigos'!$M$28:$M$52,$AN108))</f>
        <v/>
      </c>
      <c r="AU108" s="32" t="str">
        <f t="shared" si="116"/>
        <v/>
      </c>
      <c r="AV108" s="32" t="str">
        <f t="shared" si="117"/>
        <v/>
      </c>
      <c r="AW108" s="33" t="str">
        <f t="shared" si="118"/>
        <v/>
      </c>
      <c r="AX108" s="33" t="str">
        <f>IF($A108="","",SUMIFS($H$5:H108,$O$5:O108,$O108,$F$5:F108,$F108,$AL$5:AL108,$AL108))</f>
        <v/>
      </c>
      <c r="AY108" s="33" t="str">
        <f>IF($A108="","",SUMIFS($H$5:H107,$O$5:O107,$O108,$F$5:F107,$F108,$AL$5:AL107,$AL108))</f>
        <v/>
      </c>
      <c r="AZ108" s="33" t="str">
        <f t="shared" si="119"/>
        <v/>
      </c>
      <c r="BA108" s="33" t="str">
        <f t="shared" si="120"/>
        <v/>
      </c>
      <c r="BB108" s="33" t="str">
        <f>IF($A108="","",IF($AM108,IF($AQ108="PORC",$AZ108*$AR108,IF($AQ108="ESCALA_GRAL",(INDEX('Tablas de Códigos'!$D$58:$D$65,MATCH($AZ108,'Tablas de Códigos'!$B$58:$B$65,1))+INDEX('Tablas de Códigos'!$E$58:$E$65,MATCH($AZ108,'Tablas de Códigos'!$B$58:$B$65,1))*($AZ108-INDEX('Tablas de Códigos'!$F$58:$F$65,MATCH($AZ108,'Tablas de Códigos'!$B$58:$B$65,1)))),IF($AQ108="ESCALA_119",(INDEX('Tablas de Códigos'!$D$69:$D$76,MATCH($AZ108,'Tablas de Códigos'!$B$69:$B$76,1))+INDEX('Tablas de Códigos'!$E$69:$E$76,MATCH($AZ108,'Tablas de Códigos'!$B$69:$B$76,1))*($AZ108-INDEX('Tablas de Códigos'!$F$69:$F$76,MATCH($AZ108,'Tablas de Códigos'!$B$69:$B$76,1)))),0))),$AZ108*$AV108))</f>
        <v/>
      </c>
      <c r="BC108" s="33" t="str">
        <f>IF($A108="","",IF($AM108,IF($AQ108="PORC",$BA108*$AR108,IF($AQ108="ESCALA_GRAL",(INDEX('Tablas de Códigos'!$D$58:$D$65,MATCH($BA108,'Tablas de Códigos'!$B$58:$B$65,1))+INDEX('Tablas de Códigos'!$E$58:$E$65,MATCH($BA108,'Tablas de Códigos'!$B$58:$B$65,1))*($BA108-INDEX('Tablas de Códigos'!$F$58:$F$65,MATCH($BA108,'Tablas de Códigos'!$B$58:$B$65,1)))),IF($AQ108="ESCALA_119",(INDEX('Tablas de Códigos'!$D$69:$D$76,MATCH($BA108,'Tablas de Códigos'!$B$69:$B$76,1))+INDEX('Tablas de Códigos'!$E$69:$E$76,MATCH($BA108,'Tablas de Códigos'!$B$69:$B$76,1))*($BA108-INDEX('Tablas de Códigos'!$F$69:$F$76,MATCH($BA108,'Tablas de Códigos'!$B$69:$B$76,1)))),0))),$BA108*$AV108))</f>
        <v/>
      </c>
      <c r="BD108" s="33" t="str">
        <f t="shared" si="121"/>
        <v/>
      </c>
      <c r="BE108" s="33" t="str">
        <f t="shared" si="122"/>
        <v/>
      </c>
      <c r="BF108" s="33" t="str">
        <f t="shared" si="123"/>
        <v/>
      </c>
    </row>
    <row r="109" spans="1:58" ht="15" customHeight="1">
      <c r="A109" s="13"/>
      <c r="B109" s="27"/>
      <c r="C109" s="13"/>
      <c r="D109" s="28"/>
      <c r="E109" s="13"/>
      <c r="F109" s="13"/>
      <c r="G109" s="13"/>
      <c r="H109" s="28"/>
      <c r="I109" s="27"/>
      <c r="J109" s="13"/>
      <c r="K109" s="29" t="str">
        <f t="shared" si="93"/>
        <v/>
      </c>
      <c r="L109" s="14"/>
      <c r="M109" s="30"/>
      <c r="N109" s="13"/>
      <c r="O109" s="13"/>
      <c r="P109" s="14"/>
      <c r="Q109" s="31"/>
      <c r="R109" s="32" t="str">
        <f t="shared" si="94"/>
        <v>00</v>
      </c>
      <c r="S109" s="32" t="str">
        <f t="shared" si="95"/>
        <v/>
      </c>
      <c r="T109" s="32" t="str">
        <f t="shared" si="96"/>
        <v xml:space="preserve">                </v>
      </c>
      <c r="U109" s="32" t="str">
        <f t="shared" si="97"/>
        <v/>
      </c>
      <c r="V109" s="32" t="str">
        <f t="shared" si="98"/>
        <v>0000</v>
      </c>
      <c r="W109" s="32" t="str">
        <f t="shared" si="99"/>
        <v>000</v>
      </c>
      <c r="X109" s="32" t="str">
        <f t="shared" si="100"/>
        <v/>
      </c>
      <c r="Y109" s="32" t="str">
        <f t="shared" si="101"/>
        <v/>
      </c>
      <c r="Z109" s="32" t="str">
        <f t="shared" si="102"/>
        <v/>
      </c>
      <c r="AA109" s="32" t="str">
        <f t="shared" si="103"/>
        <v>00</v>
      </c>
      <c r="AB109" s="32" t="str">
        <f t="shared" si="104"/>
        <v>0</v>
      </c>
      <c r="AC109" s="32" t="str">
        <f t="shared" si="105"/>
        <v/>
      </c>
      <c r="AD109" s="32" t="str">
        <f t="shared" si="106"/>
        <v xml:space="preserve">  0.00</v>
      </c>
      <c r="AE109" s="32" t="str">
        <f t="shared" si="107"/>
        <v xml:space="preserve">          </v>
      </c>
      <c r="AF109" s="32" t="str">
        <f t="shared" si="108"/>
        <v>00</v>
      </c>
      <c r="AG109" s="32" t="str">
        <f t="shared" si="109"/>
        <v xml:space="preserve">                    </v>
      </c>
      <c r="AH109" s="32" t="str">
        <f t="shared" si="110"/>
        <v>00000000000000</v>
      </c>
      <c r="AI109" s="32" t="str">
        <f t="shared" si="111"/>
        <v>00000000000000</v>
      </c>
      <c r="AJ109" s="23" t="str">
        <f t="shared" si="112"/>
        <v/>
      </c>
      <c r="AK109" s="24" t="str">
        <f t="shared" si="113"/>
        <v/>
      </c>
      <c r="AL109" s="32" t="str">
        <f t="shared" si="114"/>
        <v/>
      </c>
      <c r="AM109" s="32" t="str">
        <f t="shared" si="115"/>
        <v/>
      </c>
      <c r="AN109" s="32" t="str">
        <f>IF($A109="","",IFERROR(MATCH($F109,'Tablas de Códigos'!$G$28:$G$52,0),""))</f>
        <v/>
      </c>
      <c r="AO109" s="33" t="str">
        <f>IF($AN109="","",INDEX('Tablas de Códigos'!$H$28:$H$52,$AN109))</f>
        <v/>
      </c>
      <c r="AP109" s="32" t="str">
        <f>IF($AN109="","",INDEX('Tablas de Códigos'!$I$28:$I$52,$AN109))</f>
        <v/>
      </c>
      <c r="AQ109" s="32" t="str">
        <f>IF($AN109="","",INDEX('Tablas de Códigos'!$J$28:$J$52,$AN109))</f>
        <v/>
      </c>
      <c r="AR109" s="32" t="str">
        <f>IF($AN109="","",INDEX('Tablas de Códigos'!$K$28:$K$52,$AN109))</f>
        <v/>
      </c>
      <c r="AS109" s="32" t="str">
        <f>IF($AN109="","",INDEX('Tablas de Códigos'!$L$28:$L$52,$AN109))</f>
        <v/>
      </c>
      <c r="AT109" s="32" t="str">
        <f>IF($AN109="","",INDEX('Tablas de Códigos'!$M$28:$M$52,$AN109))</f>
        <v/>
      </c>
      <c r="AU109" s="32" t="str">
        <f t="shared" si="116"/>
        <v/>
      </c>
      <c r="AV109" s="32" t="str">
        <f t="shared" si="117"/>
        <v/>
      </c>
      <c r="AW109" s="33" t="str">
        <f t="shared" si="118"/>
        <v/>
      </c>
      <c r="AX109" s="33" t="str">
        <f>IF($A109="","",SUMIFS($H$5:H109,$O$5:O109,$O109,$F$5:F109,$F109,$AL$5:AL109,$AL109))</f>
        <v/>
      </c>
      <c r="AY109" s="33" t="str">
        <f>IF($A109="","",SUMIFS($H$5:H108,$O$5:O108,$O109,$F$5:F108,$F109,$AL$5:AL108,$AL109))</f>
        <v/>
      </c>
      <c r="AZ109" s="33" t="str">
        <f t="shared" si="119"/>
        <v/>
      </c>
      <c r="BA109" s="33" t="str">
        <f t="shared" si="120"/>
        <v/>
      </c>
      <c r="BB109" s="33" t="str">
        <f>IF($A109="","",IF($AM109,IF($AQ109="PORC",$AZ109*$AR109,IF($AQ109="ESCALA_GRAL",(INDEX('Tablas de Códigos'!$D$58:$D$65,MATCH($AZ109,'Tablas de Códigos'!$B$58:$B$65,1))+INDEX('Tablas de Códigos'!$E$58:$E$65,MATCH($AZ109,'Tablas de Códigos'!$B$58:$B$65,1))*($AZ109-INDEX('Tablas de Códigos'!$F$58:$F$65,MATCH($AZ109,'Tablas de Códigos'!$B$58:$B$65,1)))),IF($AQ109="ESCALA_119",(INDEX('Tablas de Códigos'!$D$69:$D$76,MATCH($AZ109,'Tablas de Códigos'!$B$69:$B$76,1))+INDEX('Tablas de Códigos'!$E$69:$E$76,MATCH($AZ109,'Tablas de Códigos'!$B$69:$B$76,1))*($AZ109-INDEX('Tablas de Códigos'!$F$69:$F$76,MATCH($AZ109,'Tablas de Códigos'!$B$69:$B$76,1)))),0))),$AZ109*$AV109))</f>
        <v/>
      </c>
      <c r="BC109" s="33" t="str">
        <f>IF($A109="","",IF($AM109,IF($AQ109="PORC",$BA109*$AR109,IF($AQ109="ESCALA_GRAL",(INDEX('Tablas de Códigos'!$D$58:$D$65,MATCH($BA109,'Tablas de Códigos'!$B$58:$B$65,1))+INDEX('Tablas de Códigos'!$E$58:$E$65,MATCH($BA109,'Tablas de Códigos'!$B$58:$B$65,1))*($BA109-INDEX('Tablas de Códigos'!$F$58:$F$65,MATCH($BA109,'Tablas de Códigos'!$B$58:$B$65,1)))),IF($AQ109="ESCALA_119",(INDEX('Tablas de Códigos'!$D$69:$D$76,MATCH($BA109,'Tablas de Códigos'!$B$69:$B$76,1))+INDEX('Tablas de Códigos'!$E$69:$E$76,MATCH($BA109,'Tablas de Códigos'!$B$69:$B$76,1))*($BA109-INDEX('Tablas de Códigos'!$F$69:$F$76,MATCH($BA109,'Tablas de Códigos'!$B$69:$B$76,1)))),0))),$BA109*$AV109))</f>
        <v/>
      </c>
      <c r="BD109" s="33" t="str">
        <f t="shared" si="121"/>
        <v/>
      </c>
      <c r="BE109" s="33" t="str">
        <f t="shared" si="122"/>
        <v/>
      </c>
      <c r="BF109" s="33" t="str">
        <f t="shared" si="123"/>
        <v/>
      </c>
    </row>
    <row r="110" spans="1:58" ht="15" customHeight="1">
      <c r="A110" s="13"/>
      <c r="B110" s="27"/>
      <c r="C110" s="13"/>
      <c r="D110" s="28"/>
      <c r="E110" s="13"/>
      <c r="F110" s="13"/>
      <c r="G110" s="13"/>
      <c r="H110" s="28"/>
      <c r="I110" s="27"/>
      <c r="J110" s="13"/>
      <c r="K110" s="29" t="str">
        <f t="shared" si="93"/>
        <v/>
      </c>
      <c r="L110" s="14"/>
      <c r="M110" s="30"/>
      <c r="N110" s="13"/>
      <c r="O110" s="13"/>
      <c r="P110" s="14"/>
      <c r="Q110" s="31"/>
      <c r="R110" s="32" t="str">
        <f t="shared" si="94"/>
        <v>00</v>
      </c>
      <c r="S110" s="32" t="str">
        <f t="shared" si="95"/>
        <v/>
      </c>
      <c r="T110" s="32" t="str">
        <f t="shared" si="96"/>
        <v xml:space="preserve">                </v>
      </c>
      <c r="U110" s="32" t="str">
        <f t="shared" si="97"/>
        <v/>
      </c>
      <c r="V110" s="32" t="str">
        <f t="shared" si="98"/>
        <v>0000</v>
      </c>
      <c r="W110" s="32" t="str">
        <f t="shared" si="99"/>
        <v>000</v>
      </c>
      <c r="X110" s="32" t="str">
        <f t="shared" si="100"/>
        <v/>
      </c>
      <c r="Y110" s="32" t="str">
        <f t="shared" si="101"/>
        <v/>
      </c>
      <c r="Z110" s="32" t="str">
        <f t="shared" si="102"/>
        <v/>
      </c>
      <c r="AA110" s="32" t="str">
        <f t="shared" si="103"/>
        <v>00</v>
      </c>
      <c r="AB110" s="32" t="str">
        <f t="shared" si="104"/>
        <v>0</v>
      </c>
      <c r="AC110" s="32" t="str">
        <f t="shared" si="105"/>
        <v/>
      </c>
      <c r="AD110" s="32" t="str">
        <f t="shared" si="106"/>
        <v xml:space="preserve">  0.00</v>
      </c>
      <c r="AE110" s="32" t="str">
        <f t="shared" si="107"/>
        <v xml:space="preserve">          </v>
      </c>
      <c r="AF110" s="32" t="str">
        <f t="shared" si="108"/>
        <v>00</v>
      </c>
      <c r="AG110" s="32" t="str">
        <f t="shared" si="109"/>
        <v xml:space="preserve">                    </v>
      </c>
      <c r="AH110" s="32" t="str">
        <f t="shared" si="110"/>
        <v>00000000000000</v>
      </c>
      <c r="AI110" s="32" t="str">
        <f t="shared" si="111"/>
        <v>00000000000000</v>
      </c>
      <c r="AJ110" s="23" t="str">
        <f t="shared" si="112"/>
        <v/>
      </c>
      <c r="AK110" s="24" t="str">
        <f t="shared" si="113"/>
        <v/>
      </c>
      <c r="AL110" s="32" t="str">
        <f t="shared" si="114"/>
        <v/>
      </c>
      <c r="AM110" s="32" t="str">
        <f t="shared" si="115"/>
        <v/>
      </c>
      <c r="AN110" s="32" t="str">
        <f>IF($A110="","",IFERROR(MATCH($F110,'Tablas de Códigos'!$G$28:$G$52,0),""))</f>
        <v/>
      </c>
      <c r="AO110" s="33" t="str">
        <f>IF($AN110="","",INDEX('Tablas de Códigos'!$H$28:$H$52,$AN110))</f>
        <v/>
      </c>
      <c r="AP110" s="32" t="str">
        <f>IF($AN110="","",INDEX('Tablas de Códigos'!$I$28:$I$52,$AN110))</f>
        <v/>
      </c>
      <c r="AQ110" s="32" t="str">
        <f>IF($AN110="","",INDEX('Tablas de Códigos'!$J$28:$J$52,$AN110))</f>
        <v/>
      </c>
      <c r="AR110" s="32" t="str">
        <f>IF($AN110="","",INDEX('Tablas de Códigos'!$K$28:$K$52,$AN110))</f>
        <v/>
      </c>
      <c r="AS110" s="32" t="str">
        <f>IF($AN110="","",INDEX('Tablas de Códigos'!$L$28:$L$52,$AN110))</f>
        <v/>
      </c>
      <c r="AT110" s="32" t="str">
        <f>IF($AN110="","",INDEX('Tablas de Códigos'!$M$28:$M$52,$AN110))</f>
        <v/>
      </c>
      <c r="AU110" s="32" t="str">
        <f t="shared" si="116"/>
        <v/>
      </c>
      <c r="AV110" s="32" t="str">
        <f t="shared" si="117"/>
        <v/>
      </c>
      <c r="AW110" s="33" t="str">
        <f t="shared" si="118"/>
        <v/>
      </c>
      <c r="AX110" s="33" t="str">
        <f>IF($A110="","",SUMIFS($H$5:H110,$O$5:O110,$O110,$F$5:F110,$F110,$AL$5:AL110,$AL110))</f>
        <v/>
      </c>
      <c r="AY110" s="33" t="str">
        <f>IF($A110="","",SUMIFS($H$5:H109,$O$5:O109,$O110,$F$5:F109,$F110,$AL$5:AL109,$AL110))</f>
        <v/>
      </c>
      <c r="AZ110" s="33" t="str">
        <f t="shared" si="119"/>
        <v/>
      </c>
      <c r="BA110" s="33" t="str">
        <f t="shared" si="120"/>
        <v/>
      </c>
      <c r="BB110" s="33" t="str">
        <f>IF($A110="","",IF($AM110,IF($AQ110="PORC",$AZ110*$AR110,IF($AQ110="ESCALA_GRAL",(INDEX('Tablas de Códigos'!$D$58:$D$65,MATCH($AZ110,'Tablas de Códigos'!$B$58:$B$65,1))+INDEX('Tablas de Códigos'!$E$58:$E$65,MATCH($AZ110,'Tablas de Códigos'!$B$58:$B$65,1))*($AZ110-INDEX('Tablas de Códigos'!$F$58:$F$65,MATCH($AZ110,'Tablas de Códigos'!$B$58:$B$65,1)))),IF($AQ110="ESCALA_119",(INDEX('Tablas de Códigos'!$D$69:$D$76,MATCH($AZ110,'Tablas de Códigos'!$B$69:$B$76,1))+INDEX('Tablas de Códigos'!$E$69:$E$76,MATCH($AZ110,'Tablas de Códigos'!$B$69:$B$76,1))*($AZ110-INDEX('Tablas de Códigos'!$F$69:$F$76,MATCH($AZ110,'Tablas de Códigos'!$B$69:$B$76,1)))),0))),$AZ110*$AV110))</f>
        <v/>
      </c>
      <c r="BC110" s="33" t="str">
        <f>IF($A110="","",IF($AM110,IF($AQ110="PORC",$BA110*$AR110,IF($AQ110="ESCALA_GRAL",(INDEX('Tablas de Códigos'!$D$58:$D$65,MATCH($BA110,'Tablas de Códigos'!$B$58:$B$65,1))+INDEX('Tablas de Códigos'!$E$58:$E$65,MATCH($BA110,'Tablas de Códigos'!$B$58:$B$65,1))*($BA110-INDEX('Tablas de Códigos'!$F$58:$F$65,MATCH($BA110,'Tablas de Códigos'!$B$58:$B$65,1)))),IF($AQ110="ESCALA_119",(INDEX('Tablas de Códigos'!$D$69:$D$76,MATCH($BA110,'Tablas de Códigos'!$B$69:$B$76,1))+INDEX('Tablas de Códigos'!$E$69:$E$76,MATCH($BA110,'Tablas de Códigos'!$B$69:$B$76,1))*($BA110-INDEX('Tablas de Códigos'!$F$69:$F$76,MATCH($BA110,'Tablas de Códigos'!$B$69:$B$76,1)))),0))),$BA110*$AV110))</f>
        <v/>
      </c>
      <c r="BD110" s="33" t="str">
        <f t="shared" si="121"/>
        <v/>
      </c>
      <c r="BE110" s="33" t="str">
        <f t="shared" si="122"/>
        <v/>
      </c>
      <c r="BF110" s="33" t="str">
        <f t="shared" si="123"/>
        <v/>
      </c>
    </row>
    <row r="111" spans="1:58" ht="15" customHeight="1">
      <c r="A111" s="13"/>
      <c r="B111" s="27"/>
      <c r="C111" s="13"/>
      <c r="D111" s="28"/>
      <c r="E111" s="13"/>
      <c r="F111" s="13"/>
      <c r="G111" s="13"/>
      <c r="H111" s="28"/>
      <c r="I111" s="27"/>
      <c r="J111" s="13"/>
      <c r="K111" s="29" t="str">
        <f t="shared" si="93"/>
        <v/>
      </c>
      <c r="L111" s="14"/>
      <c r="M111" s="30"/>
      <c r="N111" s="13"/>
      <c r="O111" s="13"/>
      <c r="P111" s="14"/>
      <c r="Q111" s="31"/>
      <c r="R111" s="32" t="str">
        <f t="shared" si="94"/>
        <v>00</v>
      </c>
      <c r="S111" s="32" t="str">
        <f t="shared" si="95"/>
        <v/>
      </c>
      <c r="T111" s="32" t="str">
        <f t="shared" si="96"/>
        <v xml:space="preserve">                </v>
      </c>
      <c r="U111" s="32" t="str">
        <f t="shared" si="97"/>
        <v/>
      </c>
      <c r="V111" s="32" t="str">
        <f t="shared" si="98"/>
        <v>0000</v>
      </c>
      <c r="W111" s="32" t="str">
        <f t="shared" si="99"/>
        <v>000</v>
      </c>
      <c r="X111" s="32" t="str">
        <f t="shared" si="100"/>
        <v/>
      </c>
      <c r="Y111" s="32" t="str">
        <f t="shared" si="101"/>
        <v/>
      </c>
      <c r="Z111" s="32" t="str">
        <f t="shared" si="102"/>
        <v/>
      </c>
      <c r="AA111" s="32" t="str">
        <f t="shared" si="103"/>
        <v>00</v>
      </c>
      <c r="AB111" s="32" t="str">
        <f t="shared" si="104"/>
        <v>0</v>
      </c>
      <c r="AC111" s="32" t="str">
        <f t="shared" si="105"/>
        <v/>
      </c>
      <c r="AD111" s="32" t="str">
        <f t="shared" si="106"/>
        <v xml:space="preserve">  0.00</v>
      </c>
      <c r="AE111" s="32" t="str">
        <f t="shared" si="107"/>
        <v xml:space="preserve">          </v>
      </c>
      <c r="AF111" s="32" t="str">
        <f t="shared" si="108"/>
        <v>00</v>
      </c>
      <c r="AG111" s="32" t="str">
        <f t="shared" si="109"/>
        <v xml:space="preserve">                    </v>
      </c>
      <c r="AH111" s="32" t="str">
        <f t="shared" si="110"/>
        <v>00000000000000</v>
      </c>
      <c r="AI111" s="32" t="str">
        <f t="shared" si="111"/>
        <v>00000000000000</v>
      </c>
      <c r="AJ111" s="23" t="str">
        <f t="shared" si="112"/>
        <v/>
      </c>
      <c r="AK111" s="24" t="str">
        <f t="shared" si="113"/>
        <v/>
      </c>
      <c r="AL111" s="32" t="str">
        <f t="shared" si="114"/>
        <v/>
      </c>
      <c r="AM111" s="32" t="str">
        <f t="shared" si="115"/>
        <v/>
      </c>
      <c r="AN111" s="32" t="str">
        <f>IF($A111="","",IFERROR(MATCH($F111,'Tablas de Códigos'!$G$28:$G$52,0),""))</f>
        <v/>
      </c>
      <c r="AO111" s="33" t="str">
        <f>IF($AN111="","",INDEX('Tablas de Códigos'!$H$28:$H$52,$AN111))</f>
        <v/>
      </c>
      <c r="AP111" s="32" t="str">
        <f>IF($AN111="","",INDEX('Tablas de Códigos'!$I$28:$I$52,$AN111))</f>
        <v/>
      </c>
      <c r="AQ111" s="32" t="str">
        <f>IF($AN111="","",INDEX('Tablas de Códigos'!$J$28:$J$52,$AN111))</f>
        <v/>
      </c>
      <c r="AR111" s="32" t="str">
        <f>IF($AN111="","",INDEX('Tablas de Códigos'!$K$28:$K$52,$AN111))</f>
        <v/>
      </c>
      <c r="AS111" s="32" t="str">
        <f>IF($AN111="","",INDEX('Tablas de Códigos'!$L$28:$L$52,$AN111))</f>
        <v/>
      </c>
      <c r="AT111" s="32" t="str">
        <f>IF($AN111="","",INDEX('Tablas de Códigos'!$M$28:$M$52,$AN111))</f>
        <v/>
      </c>
      <c r="AU111" s="32" t="str">
        <f t="shared" si="116"/>
        <v/>
      </c>
      <c r="AV111" s="32" t="str">
        <f t="shared" si="117"/>
        <v/>
      </c>
      <c r="AW111" s="33" t="str">
        <f t="shared" si="118"/>
        <v/>
      </c>
      <c r="AX111" s="33" t="str">
        <f>IF($A111="","",SUMIFS($H$5:H111,$O$5:O111,$O111,$F$5:F111,$F111,$AL$5:AL111,$AL111))</f>
        <v/>
      </c>
      <c r="AY111" s="33" t="str">
        <f>IF($A111="","",SUMIFS($H$5:H110,$O$5:O110,$O111,$F$5:F110,$F111,$AL$5:AL110,$AL111))</f>
        <v/>
      </c>
      <c r="AZ111" s="33" t="str">
        <f t="shared" si="119"/>
        <v/>
      </c>
      <c r="BA111" s="33" t="str">
        <f t="shared" si="120"/>
        <v/>
      </c>
      <c r="BB111" s="33" t="str">
        <f>IF($A111="","",IF($AM111,IF($AQ111="PORC",$AZ111*$AR111,IF($AQ111="ESCALA_GRAL",(INDEX('Tablas de Códigos'!$D$58:$D$65,MATCH($AZ111,'Tablas de Códigos'!$B$58:$B$65,1))+INDEX('Tablas de Códigos'!$E$58:$E$65,MATCH($AZ111,'Tablas de Códigos'!$B$58:$B$65,1))*($AZ111-INDEX('Tablas de Códigos'!$F$58:$F$65,MATCH($AZ111,'Tablas de Códigos'!$B$58:$B$65,1)))),IF($AQ111="ESCALA_119",(INDEX('Tablas de Códigos'!$D$69:$D$76,MATCH($AZ111,'Tablas de Códigos'!$B$69:$B$76,1))+INDEX('Tablas de Códigos'!$E$69:$E$76,MATCH($AZ111,'Tablas de Códigos'!$B$69:$B$76,1))*($AZ111-INDEX('Tablas de Códigos'!$F$69:$F$76,MATCH($AZ111,'Tablas de Códigos'!$B$69:$B$76,1)))),0))),$AZ111*$AV111))</f>
        <v/>
      </c>
      <c r="BC111" s="33" t="str">
        <f>IF($A111="","",IF($AM111,IF($AQ111="PORC",$BA111*$AR111,IF($AQ111="ESCALA_GRAL",(INDEX('Tablas de Códigos'!$D$58:$D$65,MATCH($BA111,'Tablas de Códigos'!$B$58:$B$65,1))+INDEX('Tablas de Códigos'!$E$58:$E$65,MATCH($BA111,'Tablas de Códigos'!$B$58:$B$65,1))*($BA111-INDEX('Tablas de Códigos'!$F$58:$F$65,MATCH($BA111,'Tablas de Códigos'!$B$58:$B$65,1)))),IF($AQ111="ESCALA_119",(INDEX('Tablas de Códigos'!$D$69:$D$76,MATCH($BA111,'Tablas de Códigos'!$B$69:$B$76,1))+INDEX('Tablas de Códigos'!$E$69:$E$76,MATCH($BA111,'Tablas de Códigos'!$B$69:$B$76,1))*($BA111-INDEX('Tablas de Códigos'!$F$69:$F$76,MATCH($BA111,'Tablas de Códigos'!$B$69:$B$76,1)))),0))),$BA111*$AV111))</f>
        <v/>
      </c>
      <c r="BD111" s="33" t="str">
        <f t="shared" si="121"/>
        <v/>
      </c>
      <c r="BE111" s="33" t="str">
        <f t="shared" si="122"/>
        <v/>
      </c>
      <c r="BF111" s="33" t="str">
        <f t="shared" si="123"/>
        <v/>
      </c>
    </row>
    <row r="112" spans="1:58" ht="15" customHeight="1">
      <c r="A112" s="13"/>
      <c r="B112" s="27"/>
      <c r="C112" s="13"/>
      <c r="D112" s="28"/>
      <c r="E112" s="13"/>
      <c r="F112" s="13"/>
      <c r="G112" s="13"/>
      <c r="H112" s="28"/>
      <c r="I112" s="27"/>
      <c r="J112" s="13"/>
      <c r="K112" s="29" t="str">
        <f t="shared" si="93"/>
        <v/>
      </c>
      <c r="L112" s="14"/>
      <c r="M112" s="30"/>
      <c r="N112" s="13"/>
      <c r="O112" s="13"/>
      <c r="P112" s="14"/>
      <c r="Q112" s="31"/>
      <c r="R112" s="32" t="str">
        <f t="shared" si="94"/>
        <v>00</v>
      </c>
      <c r="S112" s="32" t="str">
        <f t="shared" si="95"/>
        <v/>
      </c>
      <c r="T112" s="32" t="str">
        <f t="shared" si="96"/>
        <v xml:space="preserve">                </v>
      </c>
      <c r="U112" s="32" t="str">
        <f t="shared" si="97"/>
        <v/>
      </c>
      <c r="V112" s="32" t="str">
        <f t="shared" si="98"/>
        <v>0000</v>
      </c>
      <c r="W112" s="32" t="str">
        <f t="shared" si="99"/>
        <v>000</v>
      </c>
      <c r="X112" s="32" t="str">
        <f t="shared" si="100"/>
        <v/>
      </c>
      <c r="Y112" s="32" t="str">
        <f t="shared" si="101"/>
        <v/>
      </c>
      <c r="Z112" s="32" t="str">
        <f t="shared" si="102"/>
        <v/>
      </c>
      <c r="AA112" s="32" t="str">
        <f t="shared" si="103"/>
        <v>00</v>
      </c>
      <c r="AB112" s="32" t="str">
        <f t="shared" si="104"/>
        <v>0</v>
      </c>
      <c r="AC112" s="32" t="str">
        <f t="shared" si="105"/>
        <v/>
      </c>
      <c r="AD112" s="32" t="str">
        <f t="shared" si="106"/>
        <v xml:space="preserve">  0.00</v>
      </c>
      <c r="AE112" s="32" t="str">
        <f t="shared" si="107"/>
        <v xml:space="preserve">          </v>
      </c>
      <c r="AF112" s="32" t="str">
        <f t="shared" si="108"/>
        <v>00</v>
      </c>
      <c r="AG112" s="32" t="str">
        <f t="shared" si="109"/>
        <v xml:space="preserve">                    </v>
      </c>
      <c r="AH112" s="32" t="str">
        <f t="shared" si="110"/>
        <v>00000000000000</v>
      </c>
      <c r="AI112" s="32" t="str">
        <f t="shared" si="111"/>
        <v>00000000000000</v>
      </c>
      <c r="AJ112" s="23" t="str">
        <f t="shared" si="112"/>
        <v/>
      </c>
      <c r="AK112" s="24" t="str">
        <f t="shared" si="113"/>
        <v/>
      </c>
      <c r="AL112" s="32" t="str">
        <f t="shared" si="114"/>
        <v/>
      </c>
      <c r="AM112" s="32" t="str">
        <f t="shared" si="115"/>
        <v/>
      </c>
      <c r="AN112" s="32" t="str">
        <f>IF($A112="","",IFERROR(MATCH($F112,'Tablas de Códigos'!$G$28:$G$52,0),""))</f>
        <v/>
      </c>
      <c r="AO112" s="33" t="str">
        <f>IF($AN112="","",INDEX('Tablas de Códigos'!$H$28:$H$52,$AN112))</f>
        <v/>
      </c>
      <c r="AP112" s="32" t="str">
        <f>IF($AN112="","",INDEX('Tablas de Códigos'!$I$28:$I$52,$AN112))</f>
        <v/>
      </c>
      <c r="AQ112" s="32" t="str">
        <f>IF($AN112="","",INDEX('Tablas de Códigos'!$J$28:$J$52,$AN112))</f>
        <v/>
      </c>
      <c r="AR112" s="32" t="str">
        <f>IF($AN112="","",INDEX('Tablas de Códigos'!$K$28:$K$52,$AN112))</f>
        <v/>
      </c>
      <c r="AS112" s="32" t="str">
        <f>IF($AN112="","",INDEX('Tablas de Códigos'!$L$28:$L$52,$AN112))</f>
        <v/>
      </c>
      <c r="AT112" s="32" t="str">
        <f>IF($AN112="","",INDEX('Tablas de Códigos'!$M$28:$M$52,$AN112))</f>
        <v/>
      </c>
      <c r="AU112" s="32" t="str">
        <f t="shared" si="116"/>
        <v/>
      </c>
      <c r="AV112" s="32" t="str">
        <f t="shared" si="117"/>
        <v/>
      </c>
      <c r="AW112" s="33" t="str">
        <f t="shared" si="118"/>
        <v/>
      </c>
      <c r="AX112" s="33" t="str">
        <f>IF($A112="","",SUMIFS($H$5:H112,$O$5:O112,$O112,$F$5:F112,$F112,$AL$5:AL112,$AL112))</f>
        <v/>
      </c>
      <c r="AY112" s="33" t="str">
        <f>IF($A112="","",SUMIFS($H$5:H111,$O$5:O111,$O112,$F$5:F111,$F112,$AL$5:AL111,$AL112))</f>
        <v/>
      </c>
      <c r="AZ112" s="33" t="str">
        <f t="shared" si="119"/>
        <v/>
      </c>
      <c r="BA112" s="33" t="str">
        <f t="shared" si="120"/>
        <v/>
      </c>
      <c r="BB112" s="33" t="str">
        <f>IF($A112="","",IF($AM112,IF($AQ112="PORC",$AZ112*$AR112,IF($AQ112="ESCALA_GRAL",(INDEX('Tablas de Códigos'!$D$58:$D$65,MATCH($AZ112,'Tablas de Códigos'!$B$58:$B$65,1))+INDEX('Tablas de Códigos'!$E$58:$E$65,MATCH($AZ112,'Tablas de Códigos'!$B$58:$B$65,1))*($AZ112-INDEX('Tablas de Códigos'!$F$58:$F$65,MATCH($AZ112,'Tablas de Códigos'!$B$58:$B$65,1)))),IF($AQ112="ESCALA_119",(INDEX('Tablas de Códigos'!$D$69:$D$76,MATCH($AZ112,'Tablas de Códigos'!$B$69:$B$76,1))+INDEX('Tablas de Códigos'!$E$69:$E$76,MATCH($AZ112,'Tablas de Códigos'!$B$69:$B$76,1))*($AZ112-INDEX('Tablas de Códigos'!$F$69:$F$76,MATCH($AZ112,'Tablas de Códigos'!$B$69:$B$76,1)))),0))),$AZ112*$AV112))</f>
        <v/>
      </c>
      <c r="BC112" s="33" t="str">
        <f>IF($A112="","",IF($AM112,IF($AQ112="PORC",$BA112*$AR112,IF($AQ112="ESCALA_GRAL",(INDEX('Tablas de Códigos'!$D$58:$D$65,MATCH($BA112,'Tablas de Códigos'!$B$58:$B$65,1))+INDEX('Tablas de Códigos'!$E$58:$E$65,MATCH($BA112,'Tablas de Códigos'!$B$58:$B$65,1))*($BA112-INDEX('Tablas de Códigos'!$F$58:$F$65,MATCH($BA112,'Tablas de Códigos'!$B$58:$B$65,1)))),IF($AQ112="ESCALA_119",(INDEX('Tablas de Códigos'!$D$69:$D$76,MATCH($BA112,'Tablas de Códigos'!$B$69:$B$76,1))+INDEX('Tablas de Códigos'!$E$69:$E$76,MATCH($BA112,'Tablas de Códigos'!$B$69:$B$76,1))*($BA112-INDEX('Tablas de Códigos'!$F$69:$F$76,MATCH($BA112,'Tablas de Códigos'!$B$69:$B$76,1)))),0))),$BA112*$AV112))</f>
        <v/>
      </c>
      <c r="BD112" s="33" t="str">
        <f t="shared" si="121"/>
        <v/>
      </c>
      <c r="BE112" s="33" t="str">
        <f t="shared" si="122"/>
        <v/>
      </c>
      <c r="BF112" s="33" t="str">
        <f t="shared" si="123"/>
        <v/>
      </c>
    </row>
    <row r="113" spans="1:58" ht="15" customHeight="1">
      <c r="A113" s="13"/>
      <c r="B113" s="27"/>
      <c r="C113" s="13"/>
      <c r="D113" s="28"/>
      <c r="E113" s="13"/>
      <c r="F113" s="13"/>
      <c r="G113" s="13"/>
      <c r="H113" s="28"/>
      <c r="I113" s="27"/>
      <c r="J113" s="13"/>
      <c r="K113" s="29" t="str">
        <f t="shared" si="93"/>
        <v/>
      </c>
      <c r="L113" s="14"/>
      <c r="M113" s="30"/>
      <c r="N113" s="13"/>
      <c r="O113" s="13"/>
      <c r="P113" s="14"/>
      <c r="Q113" s="31"/>
      <c r="R113" s="32" t="str">
        <f t="shared" si="94"/>
        <v>00</v>
      </c>
      <c r="S113" s="32" t="str">
        <f t="shared" si="95"/>
        <v/>
      </c>
      <c r="T113" s="32" t="str">
        <f t="shared" si="96"/>
        <v xml:space="preserve">                </v>
      </c>
      <c r="U113" s="32" t="str">
        <f t="shared" si="97"/>
        <v/>
      </c>
      <c r="V113" s="32" t="str">
        <f t="shared" si="98"/>
        <v>0000</v>
      </c>
      <c r="W113" s="32" t="str">
        <f t="shared" si="99"/>
        <v>000</v>
      </c>
      <c r="X113" s="32" t="str">
        <f t="shared" si="100"/>
        <v/>
      </c>
      <c r="Y113" s="32" t="str">
        <f t="shared" si="101"/>
        <v/>
      </c>
      <c r="Z113" s="32" t="str">
        <f t="shared" si="102"/>
        <v/>
      </c>
      <c r="AA113" s="32" t="str">
        <f t="shared" si="103"/>
        <v>00</v>
      </c>
      <c r="AB113" s="32" t="str">
        <f t="shared" si="104"/>
        <v>0</v>
      </c>
      <c r="AC113" s="32" t="str">
        <f t="shared" si="105"/>
        <v/>
      </c>
      <c r="AD113" s="32" t="str">
        <f t="shared" si="106"/>
        <v xml:space="preserve">  0.00</v>
      </c>
      <c r="AE113" s="32" t="str">
        <f t="shared" si="107"/>
        <v xml:space="preserve">          </v>
      </c>
      <c r="AF113" s="32" t="str">
        <f t="shared" si="108"/>
        <v>00</v>
      </c>
      <c r="AG113" s="32" t="str">
        <f t="shared" si="109"/>
        <v xml:space="preserve">                    </v>
      </c>
      <c r="AH113" s="32" t="str">
        <f t="shared" si="110"/>
        <v>00000000000000</v>
      </c>
      <c r="AI113" s="32" t="str">
        <f t="shared" si="111"/>
        <v>00000000000000</v>
      </c>
      <c r="AJ113" s="23" t="str">
        <f t="shared" si="112"/>
        <v/>
      </c>
      <c r="AK113" s="24" t="str">
        <f t="shared" si="113"/>
        <v/>
      </c>
      <c r="AL113" s="32" t="str">
        <f t="shared" si="114"/>
        <v/>
      </c>
      <c r="AM113" s="32" t="str">
        <f t="shared" si="115"/>
        <v/>
      </c>
      <c r="AN113" s="32" t="str">
        <f>IF($A113="","",IFERROR(MATCH($F113,'Tablas de Códigos'!$G$28:$G$52,0),""))</f>
        <v/>
      </c>
      <c r="AO113" s="33" t="str">
        <f>IF($AN113="","",INDEX('Tablas de Códigos'!$H$28:$H$52,$AN113))</f>
        <v/>
      </c>
      <c r="AP113" s="32" t="str">
        <f>IF($AN113="","",INDEX('Tablas de Códigos'!$I$28:$I$52,$AN113))</f>
        <v/>
      </c>
      <c r="AQ113" s="32" t="str">
        <f>IF($AN113="","",INDEX('Tablas de Códigos'!$J$28:$J$52,$AN113))</f>
        <v/>
      </c>
      <c r="AR113" s="32" t="str">
        <f>IF($AN113="","",INDEX('Tablas de Códigos'!$K$28:$K$52,$AN113))</f>
        <v/>
      </c>
      <c r="AS113" s="32" t="str">
        <f>IF($AN113="","",INDEX('Tablas de Códigos'!$L$28:$L$52,$AN113))</f>
        <v/>
      </c>
      <c r="AT113" s="32" t="str">
        <f>IF($AN113="","",INDEX('Tablas de Códigos'!$M$28:$M$52,$AN113))</f>
        <v/>
      </c>
      <c r="AU113" s="32" t="str">
        <f t="shared" si="116"/>
        <v/>
      </c>
      <c r="AV113" s="32" t="str">
        <f t="shared" si="117"/>
        <v/>
      </c>
      <c r="AW113" s="33" t="str">
        <f t="shared" si="118"/>
        <v/>
      </c>
      <c r="AX113" s="33" t="str">
        <f>IF($A113="","",SUMIFS($H$5:H113,$O$5:O113,$O113,$F$5:F113,$F113,$AL$5:AL113,$AL113))</f>
        <v/>
      </c>
      <c r="AY113" s="33" t="str">
        <f>IF($A113="","",SUMIFS($H$5:H112,$O$5:O112,$O113,$F$5:F112,$F113,$AL$5:AL112,$AL113))</f>
        <v/>
      </c>
      <c r="AZ113" s="33" t="str">
        <f t="shared" si="119"/>
        <v/>
      </c>
      <c r="BA113" s="33" t="str">
        <f t="shared" si="120"/>
        <v/>
      </c>
      <c r="BB113" s="33" t="str">
        <f>IF($A113="","",IF($AM113,IF($AQ113="PORC",$AZ113*$AR113,IF($AQ113="ESCALA_GRAL",(INDEX('Tablas de Códigos'!$D$58:$D$65,MATCH($AZ113,'Tablas de Códigos'!$B$58:$B$65,1))+INDEX('Tablas de Códigos'!$E$58:$E$65,MATCH($AZ113,'Tablas de Códigos'!$B$58:$B$65,1))*($AZ113-INDEX('Tablas de Códigos'!$F$58:$F$65,MATCH($AZ113,'Tablas de Códigos'!$B$58:$B$65,1)))),IF($AQ113="ESCALA_119",(INDEX('Tablas de Códigos'!$D$69:$D$76,MATCH($AZ113,'Tablas de Códigos'!$B$69:$B$76,1))+INDEX('Tablas de Códigos'!$E$69:$E$76,MATCH($AZ113,'Tablas de Códigos'!$B$69:$B$76,1))*($AZ113-INDEX('Tablas de Códigos'!$F$69:$F$76,MATCH($AZ113,'Tablas de Códigos'!$B$69:$B$76,1)))),0))),$AZ113*$AV113))</f>
        <v/>
      </c>
      <c r="BC113" s="33" t="str">
        <f>IF($A113="","",IF($AM113,IF($AQ113="PORC",$BA113*$AR113,IF($AQ113="ESCALA_GRAL",(INDEX('Tablas de Códigos'!$D$58:$D$65,MATCH($BA113,'Tablas de Códigos'!$B$58:$B$65,1))+INDEX('Tablas de Códigos'!$E$58:$E$65,MATCH($BA113,'Tablas de Códigos'!$B$58:$B$65,1))*($BA113-INDEX('Tablas de Códigos'!$F$58:$F$65,MATCH($BA113,'Tablas de Códigos'!$B$58:$B$65,1)))),IF($AQ113="ESCALA_119",(INDEX('Tablas de Códigos'!$D$69:$D$76,MATCH($BA113,'Tablas de Códigos'!$B$69:$B$76,1))+INDEX('Tablas de Códigos'!$E$69:$E$76,MATCH($BA113,'Tablas de Códigos'!$B$69:$B$76,1))*($BA113-INDEX('Tablas de Códigos'!$F$69:$F$76,MATCH($BA113,'Tablas de Códigos'!$B$69:$B$76,1)))),0))),$BA113*$AV113))</f>
        <v/>
      </c>
      <c r="BD113" s="33" t="str">
        <f t="shared" si="121"/>
        <v/>
      </c>
      <c r="BE113" s="33" t="str">
        <f t="shared" si="122"/>
        <v/>
      </c>
      <c r="BF113" s="33" t="str">
        <f t="shared" si="123"/>
        <v/>
      </c>
    </row>
    <row r="114" spans="1:58" ht="15" customHeight="1">
      <c r="A114" s="13"/>
      <c r="B114" s="27"/>
      <c r="C114" s="13"/>
      <c r="D114" s="28"/>
      <c r="E114" s="13"/>
      <c r="F114" s="13"/>
      <c r="G114" s="13"/>
      <c r="H114" s="28"/>
      <c r="I114" s="27"/>
      <c r="J114" s="13"/>
      <c r="K114" s="29" t="str">
        <f t="shared" si="93"/>
        <v/>
      </c>
      <c r="L114" s="14"/>
      <c r="M114" s="30"/>
      <c r="N114" s="13"/>
      <c r="O114" s="13"/>
      <c r="P114" s="14"/>
      <c r="Q114" s="31"/>
      <c r="R114" s="32" t="str">
        <f t="shared" si="94"/>
        <v>00</v>
      </c>
      <c r="S114" s="32" t="str">
        <f t="shared" si="95"/>
        <v/>
      </c>
      <c r="T114" s="32" t="str">
        <f t="shared" si="96"/>
        <v xml:space="preserve">                </v>
      </c>
      <c r="U114" s="32" t="str">
        <f t="shared" si="97"/>
        <v/>
      </c>
      <c r="V114" s="32" t="str">
        <f t="shared" si="98"/>
        <v>0000</v>
      </c>
      <c r="W114" s="32" t="str">
        <f t="shared" si="99"/>
        <v>000</v>
      </c>
      <c r="X114" s="32" t="str">
        <f t="shared" si="100"/>
        <v/>
      </c>
      <c r="Y114" s="32" t="str">
        <f t="shared" si="101"/>
        <v/>
      </c>
      <c r="Z114" s="32" t="str">
        <f t="shared" si="102"/>
        <v/>
      </c>
      <c r="AA114" s="32" t="str">
        <f t="shared" si="103"/>
        <v>00</v>
      </c>
      <c r="AB114" s="32" t="str">
        <f t="shared" si="104"/>
        <v>0</v>
      </c>
      <c r="AC114" s="32" t="str">
        <f t="shared" si="105"/>
        <v/>
      </c>
      <c r="AD114" s="32" t="str">
        <f t="shared" si="106"/>
        <v xml:space="preserve">  0.00</v>
      </c>
      <c r="AE114" s="32" t="str">
        <f t="shared" si="107"/>
        <v xml:space="preserve">          </v>
      </c>
      <c r="AF114" s="32" t="str">
        <f t="shared" si="108"/>
        <v>00</v>
      </c>
      <c r="AG114" s="32" t="str">
        <f t="shared" si="109"/>
        <v xml:space="preserve">                    </v>
      </c>
      <c r="AH114" s="32" t="str">
        <f t="shared" si="110"/>
        <v>00000000000000</v>
      </c>
      <c r="AI114" s="32" t="str">
        <f t="shared" si="111"/>
        <v>00000000000000</v>
      </c>
      <c r="AJ114" s="23" t="str">
        <f t="shared" si="112"/>
        <v/>
      </c>
      <c r="AK114" s="24" t="str">
        <f t="shared" si="113"/>
        <v/>
      </c>
      <c r="AL114" s="32" t="str">
        <f t="shared" si="114"/>
        <v/>
      </c>
      <c r="AM114" s="32" t="str">
        <f t="shared" si="115"/>
        <v/>
      </c>
      <c r="AN114" s="32" t="str">
        <f>IF($A114="","",IFERROR(MATCH($F114,'Tablas de Códigos'!$G$28:$G$52,0),""))</f>
        <v/>
      </c>
      <c r="AO114" s="33" t="str">
        <f>IF($AN114="","",INDEX('Tablas de Códigos'!$H$28:$H$52,$AN114))</f>
        <v/>
      </c>
      <c r="AP114" s="32" t="str">
        <f>IF($AN114="","",INDEX('Tablas de Códigos'!$I$28:$I$52,$AN114))</f>
        <v/>
      </c>
      <c r="AQ114" s="32" t="str">
        <f>IF($AN114="","",INDEX('Tablas de Códigos'!$J$28:$J$52,$AN114))</f>
        <v/>
      </c>
      <c r="AR114" s="32" t="str">
        <f>IF($AN114="","",INDEX('Tablas de Códigos'!$K$28:$K$52,$AN114))</f>
        <v/>
      </c>
      <c r="AS114" s="32" t="str">
        <f>IF($AN114="","",INDEX('Tablas de Códigos'!$L$28:$L$52,$AN114))</f>
        <v/>
      </c>
      <c r="AT114" s="32" t="str">
        <f>IF($AN114="","",INDEX('Tablas de Códigos'!$M$28:$M$52,$AN114))</f>
        <v/>
      </c>
      <c r="AU114" s="32" t="str">
        <f t="shared" si="116"/>
        <v/>
      </c>
      <c r="AV114" s="32" t="str">
        <f t="shared" si="117"/>
        <v/>
      </c>
      <c r="AW114" s="33" t="str">
        <f t="shared" si="118"/>
        <v/>
      </c>
      <c r="AX114" s="33" t="str">
        <f>IF($A114="","",SUMIFS($H$5:H114,$O$5:O114,$O114,$F$5:F114,$F114,$AL$5:AL114,$AL114))</f>
        <v/>
      </c>
      <c r="AY114" s="33" t="str">
        <f>IF($A114="","",SUMIFS($H$5:H113,$O$5:O113,$O114,$F$5:F113,$F114,$AL$5:AL113,$AL114))</f>
        <v/>
      </c>
      <c r="AZ114" s="33" t="str">
        <f t="shared" si="119"/>
        <v/>
      </c>
      <c r="BA114" s="33" t="str">
        <f t="shared" si="120"/>
        <v/>
      </c>
      <c r="BB114" s="33" t="str">
        <f>IF($A114="","",IF($AM114,IF($AQ114="PORC",$AZ114*$AR114,IF($AQ114="ESCALA_GRAL",(INDEX('Tablas de Códigos'!$D$58:$D$65,MATCH($AZ114,'Tablas de Códigos'!$B$58:$B$65,1))+INDEX('Tablas de Códigos'!$E$58:$E$65,MATCH($AZ114,'Tablas de Códigos'!$B$58:$B$65,1))*($AZ114-INDEX('Tablas de Códigos'!$F$58:$F$65,MATCH($AZ114,'Tablas de Códigos'!$B$58:$B$65,1)))),IF($AQ114="ESCALA_119",(INDEX('Tablas de Códigos'!$D$69:$D$76,MATCH($AZ114,'Tablas de Códigos'!$B$69:$B$76,1))+INDEX('Tablas de Códigos'!$E$69:$E$76,MATCH($AZ114,'Tablas de Códigos'!$B$69:$B$76,1))*($AZ114-INDEX('Tablas de Códigos'!$F$69:$F$76,MATCH($AZ114,'Tablas de Códigos'!$B$69:$B$76,1)))),0))),$AZ114*$AV114))</f>
        <v/>
      </c>
      <c r="BC114" s="33" t="str">
        <f>IF($A114="","",IF($AM114,IF($AQ114="PORC",$BA114*$AR114,IF($AQ114="ESCALA_GRAL",(INDEX('Tablas de Códigos'!$D$58:$D$65,MATCH($BA114,'Tablas de Códigos'!$B$58:$B$65,1))+INDEX('Tablas de Códigos'!$E$58:$E$65,MATCH($BA114,'Tablas de Códigos'!$B$58:$B$65,1))*($BA114-INDEX('Tablas de Códigos'!$F$58:$F$65,MATCH($BA114,'Tablas de Códigos'!$B$58:$B$65,1)))),IF($AQ114="ESCALA_119",(INDEX('Tablas de Códigos'!$D$69:$D$76,MATCH($BA114,'Tablas de Códigos'!$B$69:$B$76,1))+INDEX('Tablas de Códigos'!$E$69:$E$76,MATCH($BA114,'Tablas de Códigos'!$B$69:$B$76,1))*($BA114-INDEX('Tablas de Códigos'!$F$69:$F$76,MATCH($BA114,'Tablas de Códigos'!$B$69:$B$76,1)))),0))),$BA114*$AV114))</f>
        <v/>
      </c>
      <c r="BD114" s="33" t="str">
        <f t="shared" si="121"/>
        <v/>
      </c>
      <c r="BE114" s="33" t="str">
        <f t="shared" si="122"/>
        <v/>
      </c>
      <c r="BF114" s="33" t="str">
        <f t="shared" si="123"/>
        <v/>
      </c>
    </row>
    <row r="115" spans="1:58" ht="15" customHeight="1">
      <c r="A115" s="13"/>
      <c r="B115" s="27"/>
      <c r="C115" s="13"/>
      <c r="D115" s="28"/>
      <c r="E115" s="13"/>
      <c r="F115" s="13"/>
      <c r="G115" s="13"/>
      <c r="H115" s="28"/>
      <c r="I115" s="27"/>
      <c r="J115" s="13"/>
      <c r="K115" s="29" t="str">
        <f t="shared" si="93"/>
        <v/>
      </c>
      <c r="L115" s="14"/>
      <c r="M115" s="30"/>
      <c r="N115" s="13"/>
      <c r="O115" s="13"/>
      <c r="P115" s="14"/>
      <c r="Q115" s="31"/>
      <c r="R115" s="32" t="str">
        <f t="shared" si="94"/>
        <v>00</v>
      </c>
      <c r="S115" s="32" t="str">
        <f t="shared" si="95"/>
        <v/>
      </c>
      <c r="T115" s="32" t="str">
        <f t="shared" si="96"/>
        <v xml:space="preserve">                </v>
      </c>
      <c r="U115" s="32" t="str">
        <f t="shared" si="97"/>
        <v/>
      </c>
      <c r="V115" s="32" t="str">
        <f t="shared" si="98"/>
        <v>0000</v>
      </c>
      <c r="W115" s="32" t="str">
        <f t="shared" si="99"/>
        <v>000</v>
      </c>
      <c r="X115" s="32" t="str">
        <f t="shared" si="100"/>
        <v/>
      </c>
      <c r="Y115" s="32" t="str">
        <f t="shared" si="101"/>
        <v/>
      </c>
      <c r="Z115" s="32" t="str">
        <f t="shared" si="102"/>
        <v/>
      </c>
      <c r="AA115" s="32" t="str">
        <f t="shared" si="103"/>
        <v>00</v>
      </c>
      <c r="AB115" s="32" t="str">
        <f t="shared" si="104"/>
        <v>0</v>
      </c>
      <c r="AC115" s="32" t="str">
        <f t="shared" si="105"/>
        <v/>
      </c>
      <c r="AD115" s="32" t="str">
        <f t="shared" si="106"/>
        <v xml:space="preserve">  0.00</v>
      </c>
      <c r="AE115" s="32" t="str">
        <f t="shared" si="107"/>
        <v xml:space="preserve">          </v>
      </c>
      <c r="AF115" s="32" t="str">
        <f t="shared" si="108"/>
        <v>00</v>
      </c>
      <c r="AG115" s="32" t="str">
        <f t="shared" si="109"/>
        <v xml:space="preserve">                    </v>
      </c>
      <c r="AH115" s="32" t="str">
        <f t="shared" si="110"/>
        <v>00000000000000</v>
      </c>
      <c r="AI115" s="32" t="str">
        <f t="shared" si="111"/>
        <v>00000000000000</v>
      </c>
      <c r="AJ115" s="23" t="str">
        <f t="shared" si="112"/>
        <v/>
      </c>
      <c r="AK115" s="24" t="str">
        <f t="shared" si="113"/>
        <v/>
      </c>
      <c r="AL115" s="32" t="str">
        <f t="shared" si="114"/>
        <v/>
      </c>
      <c r="AM115" s="32" t="str">
        <f t="shared" si="115"/>
        <v/>
      </c>
      <c r="AN115" s="32" t="str">
        <f>IF($A115="","",IFERROR(MATCH($F115,'Tablas de Códigos'!$G$28:$G$52,0),""))</f>
        <v/>
      </c>
      <c r="AO115" s="33" t="str">
        <f>IF($AN115="","",INDEX('Tablas de Códigos'!$H$28:$H$52,$AN115))</f>
        <v/>
      </c>
      <c r="AP115" s="32" t="str">
        <f>IF($AN115="","",INDEX('Tablas de Códigos'!$I$28:$I$52,$AN115))</f>
        <v/>
      </c>
      <c r="AQ115" s="32" t="str">
        <f>IF($AN115="","",INDEX('Tablas de Códigos'!$J$28:$J$52,$AN115))</f>
        <v/>
      </c>
      <c r="AR115" s="32" t="str">
        <f>IF($AN115="","",INDEX('Tablas de Códigos'!$K$28:$K$52,$AN115))</f>
        <v/>
      </c>
      <c r="AS115" s="32" t="str">
        <f>IF($AN115="","",INDEX('Tablas de Códigos'!$L$28:$L$52,$AN115))</f>
        <v/>
      </c>
      <c r="AT115" s="32" t="str">
        <f>IF($AN115="","",INDEX('Tablas de Códigos'!$M$28:$M$52,$AN115))</f>
        <v/>
      </c>
      <c r="AU115" s="32" t="str">
        <f t="shared" si="116"/>
        <v/>
      </c>
      <c r="AV115" s="32" t="str">
        <f t="shared" si="117"/>
        <v/>
      </c>
      <c r="AW115" s="33" t="str">
        <f t="shared" si="118"/>
        <v/>
      </c>
      <c r="AX115" s="33" t="str">
        <f>IF($A115="","",SUMIFS($H$5:H115,$O$5:O115,$O115,$F$5:F115,$F115,$AL$5:AL115,$AL115))</f>
        <v/>
      </c>
      <c r="AY115" s="33" t="str">
        <f>IF($A115="","",SUMIFS($H$5:H114,$O$5:O114,$O115,$F$5:F114,$F115,$AL$5:AL114,$AL115))</f>
        <v/>
      </c>
      <c r="AZ115" s="33" t="str">
        <f t="shared" si="119"/>
        <v/>
      </c>
      <c r="BA115" s="33" t="str">
        <f t="shared" si="120"/>
        <v/>
      </c>
      <c r="BB115" s="33" t="str">
        <f>IF($A115="","",IF($AM115,IF($AQ115="PORC",$AZ115*$AR115,IF($AQ115="ESCALA_GRAL",(INDEX('Tablas de Códigos'!$D$58:$D$65,MATCH($AZ115,'Tablas de Códigos'!$B$58:$B$65,1))+INDEX('Tablas de Códigos'!$E$58:$E$65,MATCH($AZ115,'Tablas de Códigos'!$B$58:$B$65,1))*($AZ115-INDEX('Tablas de Códigos'!$F$58:$F$65,MATCH($AZ115,'Tablas de Códigos'!$B$58:$B$65,1)))),IF($AQ115="ESCALA_119",(INDEX('Tablas de Códigos'!$D$69:$D$76,MATCH($AZ115,'Tablas de Códigos'!$B$69:$B$76,1))+INDEX('Tablas de Códigos'!$E$69:$E$76,MATCH($AZ115,'Tablas de Códigos'!$B$69:$B$76,1))*($AZ115-INDEX('Tablas de Códigos'!$F$69:$F$76,MATCH($AZ115,'Tablas de Códigos'!$B$69:$B$76,1)))),0))),$AZ115*$AV115))</f>
        <v/>
      </c>
      <c r="BC115" s="33" t="str">
        <f>IF($A115="","",IF($AM115,IF($AQ115="PORC",$BA115*$AR115,IF($AQ115="ESCALA_GRAL",(INDEX('Tablas de Códigos'!$D$58:$D$65,MATCH($BA115,'Tablas de Códigos'!$B$58:$B$65,1))+INDEX('Tablas de Códigos'!$E$58:$E$65,MATCH($BA115,'Tablas de Códigos'!$B$58:$B$65,1))*($BA115-INDEX('Tablas de Códigos'!$F$58:$F$65,MATCH($BA115,'Tablas de Códigos'!$B$58:$B$65,1)))),IF($AQ115="ESCALA_119",(INDEX('Tablas de Códigos'!$D$69:$D$76,MATCH($BA115,'Tablas de Códigos'!$B$69:$B$76,1))+INDEX('Tablas de Códigos'!$E$69:$E$76,MATCH($BA115,'Tablas de Códigos'!$B$69:$B$76,1))*($BA115-INDEX('Tablas de Códigos'!$F$69:$F$76,MATCH($BA115,'Tablas de Códigos'!$B$69:$B$76,1)))),0))),$BA115*$AV115))</f>
        <v/>
      </c>
      <c r="BD115" s="33" t="str">
        <f t="shared" si="121"/>
        <v/>
      </c>
      <c r="BE115" s="33" t="str">
        <f t="shared" si="122"/>
        <v/>
      </c>
      <c r="BF115" s="33" t="str">
        <f t="shared" si="123"/>
        <v/>
      </c>
    </row>
    <row r="116" spans="1:58" ht="15" customHeight="1">
      <c r="A116" s="13"/>
      <c r="B116" s="27"/>
      <c r="C116" s="13"/>
      <c r="D116" s="28"/>
      <c r="E116" s="13"/>
      <c r="F116" s="13"/>
      <c r="G116" s="13"/>
      <c r="H116" s="28"/>
      <c r="I116" s="27"/>
      <c r="J116" s="13"/>
      <c r="K116" s="29" t="str">
        <f t="shared" si="93"/>
        <v/>
      </c>
      <c r="L116" s="14"/>
      <c r="M116" s="30"/>
      <c r="N116" s="13"/>
      <c r="O116" s="13"/>
      <c r="P116" s="14"/>
      <c r="Q116" s="31"/>
      <c r="R116" s="32" t="str">
        <f t="shared" si="94"/>
        <v>00</v>
      </c>
      <c r="S116" s="32" t="str">
        <f t="shared" si="95"/>
        <v/>
      </c>
      <c r="T116" s="32" t="str">
        <f t="shared" si="96"/>
        <v xml:space="preserve">                </v>
      </c>
      <c r="U116" s="32" t="str">
        <f t="shared" si="97"/>
        <v/>
      </c>
      <c r="V116" s="32" t="str">
        <f t="shared" si="98"/>
        <v>0000</v>
      </c>
      <c r="W116" s="32" t="str">
        <f t="shared" si="99"/>
        <v>000</v>
      </c>
      <c r="X116" s="32" t="str">
        <f t="shared" si="100"/>
        <v/>
      </c>
      <c r="Y116" s="32" t="str">
        <f t="shared" si="101"/>
        <v/>
      </c>
      <c r="Z116" s="32" t="str">
        <f t="shared" si="102"/>
        <v/>
      </c>
      <c r="AA116" s="32" t="str">
        <f t="shared" si="103"/>
        <v>00</v>
      </c>
      <c r="AB116" s="32" t="str">
        <f t="shared" si="104"/>
        <v>0</v>
      </c>
      <c r="AC116" s="32" t="str">
        <f t="shared" si="105"/>
        <v/>
      </c>
      <c r="AD116" s="32" t="str">
        <f t="shared" si="106"/>
        <v xml:space="preserve">  0.00</v>
      </c>
      <c r="AE116" s="32" t="str">
        <f t="shared" si="107"/>
        <v xml:space="preserve">          </v>
      </c>
      <c r="AF116" s="32" t="str">
        <f t="shared" si="108"/>
        <v>00</v>
      </c>
      <c r="AG116" s="32" t="str">
        <f t="shared" si="109"/>
        <v xml:space="preserve">                    </v>
      </c>
      <c r="AH116" s="32" t="str">
        <f t="shared" si="110"/>
        <v>00000000000000</v>
      </c>
      <c r="AI116" s="32" t="str">
        <f t="shared" si="111"/>
        <v>00000000000000</v>
      </c>
      <c r="AJ116" s="23" t="str">
        <f t="shared" si="112"/>
        <v/>
      </c>
      <c r="AK116" s="24" t="str">
        <f t="shared" si="113"/>
        <v/>
      </c>
      <c r="AL116" s="32" t="str">
        <f t="shared" si="114"/>
        <v/>
      </c>
      <c r="AM116" s="32" t="str">
        <f t="shared" si="115"/>
        <v/>
      </c>
      <c r="AN116" s="32" t="str">
        <f>IF($A116="","",IFERROR(MATCH($F116,'Tablas de Códigos'!$G$28:$G$52,0),""))</f>
        <v/>
      </c>
      <c r="AO116" s="33" t="str">
        <f>IF($AN116="","",INDEX('Tablas de Códigos'!$H$28:$H$52,$AN116))</f>
        <v/>
      </c>
      <c r="AP116" s="32" t="str">
        <f>IF($AN116="","",INDEX('Tablas de Códigos'!$I$28:$I$52,$AN116))</f>
        <v/>
      </c>
      <c r="AQ116" s="32" t="str">
        <f>IF($AN116="","",INDEX('Tablas de Códigos'!$J$28:$J$52,$AN116))</f>
        <v/>
      </c>
      <c r="AR116" s="32" t="str">
        <f>IF($AN116="","",INDEX('Tablas de Códigos'!$K$28:$K$52,$AN116))</f>
        <v/>
      </c>
      <c r="AS116" s="32" t="str">
        <f>IF($AN116="","",INDEX('Tablas de Códigos'!$L$28:$L$52,$AN116))</f>
        <v/>
      </c>
      <c r="AT116" s="32" t="str">
        <f>IF($AN116="","",INDEX('Tablas de Códigos'!$M$28:$M$52,$AN116))</f>
        <v/>
      </c>
      <c r="AU116" s="32" t="str">
        <f t="shared" si="116"/>
        <v/>
      </c>
      <c r="AV116" s="32" t="str">
        <f t="shared" si="117"/>
        <v/>
      </c>
      <c r="AW116" s="33" t="str">
        <f t="shared" si="118"/>
        <v/>
      </c>
      <c r="AX116" s="33" t="str">
        <f>IF($A116="","",SUMIFS($H$5:H116,$O$5:O116,$O116,$F$5:F116,$F116,$AL$5:AL116,$AL116))</f>
        <v/>
      </c>
      <c r="AY116" s="33" t="str">
        <f>IF($A116="","",SUMIFS($H$5:H115,$O$5:O115,$O116,$F$5:F115,$F116,$AL$5:AL115,$AL116))</f>
        <v/>
      </c>
      <c r="AZ116" s="33" t="str">
        <f t="shared" si="119"/>
        <v/>
      </c>
      <c r="BA116" s="33" t="str">
        <f t="shared" si="120"/>
        <v/>
      </c>
      <c r="BB116" s="33" t="str">
        <f>IF($A116="","",IF($AM116,IF($AQ116="PORC",$AZ116*$AR116,IF($AQ116="ESCALA_GRAL",(INDEX('Tablas de Códigos'!$D$58:$D$65,MATCH($AZ116,'Tablas de Códigos'!$B$58:$B$65,1))+INDEX('Tablas de Códigos'!$E$58:$E$65,MATCH($AZ116,'Tablas de Códigos'!$B$58:$B$65,1))*($AZ116-INDEX('Tablas de Códigos'!$F$58:$F$65,MATCH($AZ116,'Tablas de Códigos'!$B$58:$B$65,1)))),IF($AQ116="ESCALA_119",(INDEX('Tablas de Códigos'!$D$69:$D$76,MATCH($AZ116,'Tablas de Códigos'!$B$69:$B$76,1))+INDEX('Tablas de Códigos'!$E$69:$E$76,MATCH($AZ116,'Tablas de Códigos'!$B$69:$B$76,1))*($AZ116-INDEX('Tablas de Códigos'!$F$69:$F$76,MATCH($AZ116,'Tablas de Códigos'!$B$69:$B$76,1)))),0))),$AZ116*$AV116))</f>
        <v/>
      </c>
      <c r="BC116" s="33" t="str">
        <f>IF($A116="","",IF($AM116,IF($AQ116="PORC",$BA116*$AR116,IF($AQ116="ESCALA_GRAL",(INDEX('Tablas de Códigos'!$D$58:$D$65,MATCH($BA116,'Tablas de Códigos'!$B$58:$B$65,1))+INDEX('Tablas de Códigos'!$E$58:$E$65,MATCH($BA116,'Tablas de Códigos'!$B$58:$B$65,1))*($BA116-INDEX('Tablas de Códigos'!$F$58:$F$65,MATCH($BA116,'Tablas de Códigos'!$B$58:$B$65,1)))),IF($AQ116="ESCALA_119",(INDEX('Tablas de Códigos'!$D$69:$D$76,MATCH($BA116,'Tablas de Códigos'!$B$69:$B$76,1))+INDEX('Tablas de Códigos'!$E$69:$E$76,MATCH($BA116,'Tablas de Códigos'!$B$69:$B$76,1))*($BA116-INDEX('Tablas de Códigos'!$F$69:$F$76,MATCH($BA116,'Tablas de Códigos'!$B$69:$B$76,1)))),0))),$BA116*$AV116))</f>
        <v/>
      </c>
      <c r="BD116" s="33" t="str">
        <f t="shared" si="121"/>
        <v/>
      </c>
      <c r="BE116" s="33" t="str">
        <f t="shared" si="122"/>
        <v/>
      </c>
      <c r="BF116" s="33" t="str">
        <f t="shared" si="123"/>
        <v/>
      </c>
    </row>
    <row r="117" spans="1:58" ht="15" customHeight="1">
      <c r="A117" s="13"/>
      <c r="B117" s="27"/>
      <c r="C117" s="13"/>
      <c r="D117" s="28"/>
      <c r="E117" s="13"/>
      <c r="F117" s="13"/>
      <c r="G117" s="13"/>
      <c r="H117" s="28"/>
      <c r="I117" s="27"/>
      <c r="J117" s="13"/>
      <c r="K117" s="29" t="str">
        <f t="shared" si="93"/>
        <v/>
      </c>
      <c r="L117" s="14"/>
      <c r="M117" s="30"/>
      <c r="N117" s="13"/>
      <c r="O117" s="13"/>
      <c r="P117" s="14"/>
      <c r="Q117" s="31"/>
      <c r="R117" s="32" t="str">
        <f t="shared" si="94"/>
        <v>00</v>
      </c>
      <c r="S117" s="32" t="str">
        <f t="shared" si="95"/>
        <v/>
      </c>
      <c r="T117" s="32" t="str">
        <f t="shared" si="96"/>
        <v xml:space="preserve">                </v>
      </c>
      <c r="U117" s="32" t="str">
        <f t="shared" si="97"/>
        <v/>
      </c>
      <c r="V117" s="32" t="str">
        <f t="shared" si="98"/>
        <v>0000</v>
      </c>
      <c r="W117" s="32" t="str">
        <f t="shared" si="99"/>
        <v>000</v>
      </c>
      <c r="X117" s="32" t="str">
        <f t="shared" si="100"/>
        <v/>
      </c>
      <c r="Y117" s="32" t="str">
        <f t="shared" si="101"/>
        <v/>
      </c>
      <c r="Z117" s="32" t="str">
        <f t="shared" si="102"/>
        <v/>
      </c>
      <c r="AA117" s="32" t="str">
        <f t="shared" si="103"/>
        <v>00</v>
      </c>
      <c r="AB117" s="32" t="str">
        <f t="shared" si="104"/>
        <v>0</v>
      </c>
      <c r="AC117" s="32" t="str">
        <f t="shared" si="105"/>
        <v/>
      </c>
      <c r="AD117" s="32" t="str">
        <f t="shared" si="106"/>
        <v xml:space="preserve">  0.00</v>
      </c>
      <c r="AE117" s="32" t="str">
        <f t="shared" si="107"/>
        <v xml:space="preserve">          </v>
      </c>
      <c r="AF117" s="32" t="str">
        <f t="shared" si="108"/>
        <v>00</v>
      </c>
      <c r="AG117" s="32" t="str">
        <f t="shared" si="109"/>
        <v xml:space="preserve">                    </v>
      </c>
      <c r="AH117" s="32" t="str">
        <f t="shared" si="110"/>
        <v>00000000000000</v>
      </c>
      <c r="AI117" s="32" t="str">
        <f t="shared" si="111"/>
        <v>00000000000000</v>
      </c>
      <c r="AJ117" s="23" t="str">
        <f t="shared" si="112"/>
        <v/>
      </c>
      <c r="AK117" s="24" t="str">
        <f t="shared" si="113"/>
        <v/>
      </c>
      <c r="AL117" s="32" t="str">
        <f t="shared" si="114"/>
        <v/>
      </c>
      <c r="AM117" s="32" t="str">
        <f t="shared" si="115"/>
        <v/>
      </c>
      <c r="AN117" s="32" t="str">
        <f>IF($A117="","",IFERROR(MATCH($F117,'Tablas de Códigos'!$G$28:$G$52,0),""))</f>
        <v/>
      </c>
      <c r="AO117" s="33" t="str">
        <f>IF($AN117="","",INDEX('Tablas de Códigos'!$H$28:$H$52,$AN117))</f>
        <v/>
      </c>
      <c r="AP117" s="32" t="str">
        <f>IF($AN117="","",INDEX('Tablas de Códigos'!$I$28:$I$52,$AN117))</f>
        <v/>
      </c>
      <c r="AQ117" s="32" t="str">
        <f>IF($AN117="","",INDEX('Tablas de Códigos'!$J$28:$J$52,$AN117))</f>
        <v/>
      </c>
      <c r="AR117" s="32" t="str">
        <f>IF($AN117="","",INDEX('Tablas de Códigos'!$K$28:$K$52,$AN117))</f>
        <v/>
      </c>
      <c r="AS117" s="32" t="str">
        <f>IF($AN117="","",INDEX('Tablas de Códigos'!$L$28:$L$52,$AN117))</f>
        <v/>
      </c>
      <c r="AT117" s="32" t="str">
        <f>IF($AN117="","",INDEX('Tablas de Códigos'!$M$28:$M$52,$AN117))</f>
        <v/>
      </c>
      <c r="AU117" s="32" t="str">
        <f t="shared" si="116"/>
        <v/>
      </c>
      <c r="AV117" s="32" t="str">
        <f t="shared" si="117"/>
        <v/>
      </c>
      <c r="AW117" s="33" t="str">
        <f t="shared" si="118"/>
        <v/>
      </c>
      <c r="AX117" s="33" t="str">
        <f>IF($A117="","",SUMIFS($H$5:H117,$O$5:O117,$O117,$F$5:F117,$F117,$AL$5:AL117,$AL117))</f>
        <v/>
      </c>
      <c r="AY117" s="33" t="str">
        <f>IF($A117="","",SUMIFS($H$5:H116,$O$5:O116,$O117,$F$5:F116,$F117,$AL$5:AL116,$AL117))</f>
        <v/>
      </c>
      <c r="AZ117" s="33" t="str">
        <f t="shared" si="119"/>
        <v/>
      </c>
      <c r="BA117" s="33" t="str">
        <f t="shared" si="120"/>
        <v/>
      </c>
      <c r="BB117" s="33" t="str">
        <f>IF($A117="","",IF($AM117,IF($AQ117="PORC",$AZ117*$AR117,IF($AQ117="ESCALA_GRAL",(INDEX('Tablas de Códigos'!$D$58:$D$65,MATCH($AZ117,'Tablas de Códigos'!$B$58:$B$65,1))+INDEX('Tablas de Códigos'!$E$58:$E$65,MATCH($AZ117,'Tablas de Códigos'!$B$58:$B$65,1))*($AZ117-INDEX('Tablas de Códigos'!$F$58:$F$65,MATCH($AZ117,'Tablas de Códigos'!$B$58:$B$65,1)))),IF($AQ117="ESCALA_119",(INDEX('Tablas de Códigos'!$D$69:$D$76,MATCH($AZ117,'Tablas de Códigos'!$B$69:$B$76,1))+INDEX('Tablas de Códigos'!$E$69:$E$76,MATCH($AZ117,'Tablas de Códigos'!$B$69:$B$76,1))*($AZ117-INDEX('Tablas de Códigos'!$F$69:$F$76,MATCH($AZ117,'Tablas de Códigos'!$B$69:$B$76,1)))),0))),$AZ117*$AV117))</f>
        <v/>
      </c>
      <c r="BC117" s="33" t="str">
        <f>IF($A117="","",IF($AM117,IF($AQ117="PORC",$BA117*$AR117,IF($AQ117="ESCALA_GRAL",(INDEX('Tablas de Códigos'!$D$58:$D$65,MATCH($BA117,'Tablas de Códigos'!$B$58:$B$65,1))+INDEX('Tablas de Códigos'!$E$58:$E$65,MATCH($BA117,'Tablas de Códigos'!$B$58:$B$65,1))*($BA117-INDEX('Tablas de Códigos'!$F$58:$F$65,MATCH($BA117,'Tablas de Códigos'!$B$58:$B$65,1)))),IF($AQ117="ESCALA_119",(INDEX('Tablas de Códigos'!$D$69:$D$76,MATCH($BA117,'Tablas de Códigos'!$B$69:$B$76,1))+INDEX('Tablas de Códigos'!$E$69:$E$76,MATCH($BA117,'Tablas de Códigos'!$B$69:$B$76,1))*($BA117-INDEX('Tablas de Códigos'!$F$69:$F$76,MATCH($BA117,'Tablas de Códigos'!$B$69:$B$76,1)))),0))),$BA117*$AV117))</f>
        <v/>
      </c>
      <c r="BD117" s="33" t="str">
        <f t="shared" si="121"/>
        <v/>
      </c>
      <c r="BE117" s="33" t="str">
        <f t="shared" si="122"/>
        <v/>
      </c>
      <c r="BF117" s="33" t="str">
        <f t="shared" si="123"/>
        <v/>
      </c>
    </row>
    <row r="118" spans="1:58" ht="15" customHeight="1">
      <c r="A118" s="13"/>
      <c r="B118" s="27"/>
      <c r="C118" s="13"/>
      <c r="D118" s="28"/>
      <c r="E118" s="13"/>
      <c r="F118" s="13"/>
      <c r="G118" s="13"/>
      <c r="H118" s="28"/>
      <c r="I118" s="27"/>
      <c r="J118" s="13"/>
      <c r="K118" s="29" t="str">
        <f t="shared" si="93"/>
        <v/>
      </c>
      <c r="L118" s="14"/>
      <c r="M118" s="30"/>
      <c r="N118" s="13"/>
      <c r="O118" s="13"/>
      <c r="P118" s="14"/>
      <c r="Q118" s="31"/>
      <c r="R118" s="32" t="str">
        <f t="shared" si="94"/>
        <v>00</v>
      </c>
      <c r="S118" s="32" t="str">
        <f t="shared" si="95"/>
        <v/>
      </c>
      <c r="T118" s="32" t="str">
        <f t="shared" si="96"/>
        <v xml:space="preserve">                </v>
      </c>
      <c r="U118" s="32" t="str">
        <f t="shared" si="97"/>
        <v/>
      </c>
      <c r="V118" s="32" t="str">
        <f t="shared" si="98"/>
        <v>0000</v>
      </c>
      <c r="W118" s="32" t="str">
        <f t="shared" si="99"/>
        <v>000</v>
      </c>
      <c r="X118" s="32" t="str">
        <f t="shared" si="100"/>
        <v/>
      </c>
      <c r="Y118" s="32" t="str">
        <f t="shared" si="101"/>
        <v/>
      </c>
      <c r="Z118" s="32" t="str">
        <f t="shared" si="102"/>
        <v/>
      </c>
      <c r="AA118" s="32" t="str">
        <f t="shared" si="103"/>
        <v>00</v>
      </c>
      <c r="AB118" s="32" t="str">
        <f t="shared" si="104"/>
        <v>0</v>
      </c>
      <c r="AC118" s="32" t="str">
        <f t="shared" si="105"/>
        <v/>
      </c>
      <c r="AD118" s="32" t="str">
        <f t="shared" si="106"/>
        <v xml:space="preserve">  0.00</v>
      </c>
      <c r="AE118" s="32" t="str">
        <f t="shared" si="107"/>
        <v xml:space="preserve">          </v>
      </c>
      <c r="AF118" s="32" t="str">
        <f t="shared" si="108"/>
        <v>00</v>
      </c>
      <c r="AG118" s="32" t="str">
        <f t="shared" si="109"/>
        <v xml:space="preserve">                    </v>
      </c>
      <c r="AH118" s="32" t="str">
        <f t="shared" si="110"/>
        <v>00000000000000</v>
      </c>
      <c r="AI118" s="32" t="str">
        <f t="shared" si="111"/>
        <v>00000000000000</v>
      </c>
      <c r="AJ118" s="23" t="str">
        <f t="shared" si="112"/>
        <v/>
      </c>
      <c r="AK118" s="24" t="str">
        <f t="shared" si="113"/>
        <v/>
      </c>
      <c r="AL118" s="32" t="str">
        <f t="shared" si="114"/>
        <v/>
      </c>
      <c r="AM118" s="32" t="str">
        <f t="shared" si="115"/>
        <v/>
      </c>
      <c r="AN118" s="32" t="str">
        <f>IF($A118="","",IFERROR(MATCH($F118,'Tablas de Códigos'!$G$28:$G$52,0),""))</f>
        <v/>
      </c>
      <c r="AO118" s="33" t="str">
        <f>IF($AN118="","",INDEX('Tablas de Códigos'!$H$28:$H$52,$AN118))</f>
        <v/>
      </c>
      <c r="AP118" s="32" t="str">
        <f>IF($AN118="","",INDEX('Tablas de Códigos'!$I$28:$I$52,$AN118))</f>
        <v/>
      </c>
      <c r="AQ118" s="32" t="str">
        <f>IF($AN118="","",INDEX('Tablas de Códigos'!$J$28:$J$52,$AN118))</f>
        <v/>
      </c>
      <c r="AR118" s="32" t="str">
        <f>IF($AN118="","",INDEX('Tablas de Códigos'!$K$28:$K$52,$AN118))</f>
        <v/>
      </c>
      <c r="AS118" s="32" t="str">
        <f>IF($AN118="","",INDEX('Tablas de Códigos'!$L$28:$L$52,$AN118))</f>
        <v/>
      </c>
      <c r="AT118" s="32" t="str">
        <f>IF($AN118="","",INDEX('Tablas de Códigos'!$M$28:$M$52,$AN118))</f>
        <v/>
      </c>
      <c r="AU118" s="32" t="str">
        <f t="shared" si="116"/>
        <v/>
      </c>
      <c r="AV118" s="32" t="str">
        <f t="shared" si="117"/>
        <v/>
      </c>
      <c r="AW118" s="33" t="str">
        <f t="shared" si="118"/>
        <v/>
      </c>
      <c r="AX118" s="33" t="str">
        <f>IF($A118="","",SUMIFS($H$5:H118,$O$5:O118,$O118,$F$5:F118,$F118,$AL$5:AL118,$AL118))</f>
        <v/>
      </c>
      <c r="AY118" s="33" t="str">
        <f>IF($A118="","",SUMIFS($H$5:H117,$O$5:O117,$O118,$F$5:F117,$F118,$AL$5:AL117,$AL118))</f>
        <v/>
      </c>
      <c r="AZ118" s="33" t="str">
        <f t="shared" si="119"/>
        <v/>
      </c>
      <c r="BA118" s="33" t="str">
        <f t="shared" si="120"/>
        <v/>
      </c>
      <c r="BB118" s="33" t="str">
        <f>IF($A118="","",IF($AM118,IF($AQ118="PORC",$AZ118*$AR118,IF($AQ118="ESCALA_GRAL",(INDEX('Tablas de Códigos'!$D$58:$D$65,MATCH($AZ118,'Tablas de Códigos'!$B$58:$B$65,1))+INDEX('Tablas de Códigos'!$E$58:$E$65,MATCH($AZ118,'Tablas de Códigos'!$B$58:$B$65,1))*($AZ118-INDEX('Tablas de Códigos'!$F$58:$F$65,MATCH($AZ118,'Tablas de Códigos'!$B$58:$B$65,1)))),IF($AQ118="ESCALA_119",(INDEX('Tablas de Códigos'!$D$69:$D$76,MATCH($AZ118,'Tablas de Códigos'!$B$69:$B$76,1))+INDEX('Tablas de Códigos'!$E$69:$E$76,MATCH($AZ118,'Tablas de Códigos'!$B$69:$B$76,1))*($AZ118-INDEX('Tablas de Códigos'!$F$69:$F$76,MATCH($AZ118,'Tablas de Códigos'!$B$69:$B$76,1)))),0))),$AZ118*$AV118))</f>
        <v/>
      </c>
      <c r="BC118" s="33" t="str">
        <f>IF($A118="","",IF($AM118,IF($AQ118="PORC",$BA118*$AR118,IF($AQ118="ESCALA_GRAL",(INDEX('Tablas de Códigos'!$D$58:$D$65,MATCH($BA118,'Tablas de Códigos'!$B$58:$B$65,1))+INDEX('Tablas de Códigos'!$E$58:$E$65,MATCH($BA118,'Tablas de Códigos'!$B$58:$B$65,1))*($BA118-INDEX('Tablas de Códigos'!$F$58:$F$65,MATCH($BA118,'Tablas de Códigos'!$B$58:$B$65,1)))),IF($AQ118="ESCALA_119",(INDEX('Tablas de Códigos'!$D$69:$D$76,MATCH($BA118,'Tablas de Códigos'!$B$69:$B$76,1))+INDEX('Tablas de Códigos'!$E$69:$E$76,MATCH($BA118,'Tablas de Códigos'!$B$69:$B$76,1))*($BA118-INDEX('Tablas de Códigos'!$F$69:$F$76,MATCH($BA118,'Tablas de Códigos'!$B$69:$B$76,1)))),0))),$BA118*$AV118))</f>
        <v/>
      </c>
      <c r="BD118" s="33" t="str">
        <f t="shared" si="121"/>
        <v/>
      </c>
      <c r="BE118" s="33" t="str">
        <f t="shared" si="122"/>
        <v/>
      </c>
      <c r="BF118" s="33" t="str">
        <f t="shared" si="123"/>
        <v/>
      </c>
    </row>
    <row r="119" spans="1:58" ht="15" customHeight="1">
      <c r="A119" s="13"/>
      <c r="B119" s="27"/>
      <c r="C119" s="13"/>
      <c r="D119" s="28"/>
      <c r="E119" s="13"/>
      <c r="F119" s="13"/>
      <c r="G119" s="13"/>
      <c r="H119" s="28"/>
      <c r="I119" s="27"/>
      <c r="J119" s="13"/>
      <c r="K119" s="29" t="str">
        <f t="shared" si="93"/>
        <v/>
      </c>
      <c r="L119" s="14"/>
      <c r="M119" s="30"/>
      <c r="N119" s="13"/>
      <c r="O119" s="13"/>
      <c r="P119" s="14"/>
      <c r="Q119" s="31"/>
      <c r="R119" s="32" t="str">
        <f t="shared" si="94"/>
        <v>00</v>
      </c>
      <c r="S119" s="32" t="str">
        <f t="shared" si="95"/>
        <v/>
      </c>
      <c r="T119" s="32" t="str">
        <f t="shared" si="96"/>
        <v xml:space="preserve">                </v>
      </c>
      <c r="U119" s="32" t="str">
        <f t="shared" si="97"/>
        <v/>
      </c>
      <c r="V119" s="32" t="str">
        <f t="shared" si="98"/>
        <v>0000</v>
      </c>
      <c r="W119" s="32" t="str">
        <f t="shared" si="99"/>
        <v>000</v>
      </c>
      <c r="X119" s="32" t="str">
        <f t="shared" si="100"/>
        <v/>
      </c>
      <c r="Y119" s="32" t="str">
        <f t="shared" si="101"/>
        <v/>
      </c>
      <c r="Z119" s="32" t="str">
        <f t="shared" si="102"/>
        <v/>
      </c>
      <c r="AA119" s="32" t="str">
        <f t="shared" si="103"/>
        <v>00</v>
      </c>
      <c r="AB119" s="32" t="str">
        <f t="shared" si="104"/>
        <v>0</v>
      </c>
      <c r="AC119" s="32" t="str">
        <f t="shared" si="105"/>
        <v/>
      </c>
      <c r="AD119" s="32" t="str">
        <f t="shared" si="106"/>
        <v xml:space="preserve">  0.00</v>
      </c>
      <c r="AE119" s="32" t="str">
        <f t="shared" si="107"/>
        <v xml:space="preserve">          </v>
      </c>
      <c r="AF119" s="32" t="str">
        <f t="shared" si="108"/>
        <v>00</v>
      </c>
      <c r="AG119" s="32" t="str">
        <f t="shared" si="109"/>
        <v xml:space="preserve">                    </v>
      </c>
      <c r="AH119" s="32" t="str">
        <f t="shared" si="110"/>
        <v>00000000000000</v>
      </c>
      <c r="AI119" s="32" t="str">
        <f t="shared" si="111"/>
        <v>00000000000000</v>
      </c>
      <c r="AJ119" s="23" t="str">
        <f t="shared" si="112"/>
        <v/>
      </c>
      <c r="AK119" s="24" t="str">
        <f t="shared" si="113"/>
        <v/>
      </c>
      <c r="AL119" s="32" t="str">
        <f t="shared" si="114"/>
        <v/>
      </c>
      <c r="AM119" s="32" t="str">
        <f t="shared" si="115"/>
        <v/>
      </c>
      <c r="AN119" s="32" t="str">
        <f>IF($A119="","",IFERROR(MATCH($F119,'Tablas de Códigos'!$G$28:$G$52,0),""))</f>
        <v/>
      </c>
      <c r="AO119" s="33" t="str">
        <f>IF($AN119="","",INDEX('Tablas de Códigos'!$H$28:$H$52,$AN119))</f>
        <v/>
      </c>
      <c r="AP119" s="32" t="str">
        <f>IF($AN119="","",INDEX('Tablas de Códigos'!$I$28:$I$52,$AN119))</f>
        <v/>
      </c>
      <c r="AQ119" s="32" t="str">
        <f>IF($AN119="","",INDEX('Tablas de Códigos'!$J$28:$J$52,$AN119))</f>
        <v/>
      </c>
      <c r="AR119" s="32" t="str">
        <f>IF($AN119="","",INDEX('Tablas de Códigos'!$K$28:$K$52,$AN119))</f>
        <v/>
      </c>
      <c r="AS119" s="32" t="str">
        <f>IF($AN119="","",INDEX('Tablas de Códigos'!$L$28:$L$52,$AN119))</f>
        <v/>
      </c>
      <c r="AT119" s="32" t="str">
        <f>IF($AN119="","",INDEX('Tablas de Códigos'!$M$28:$M$52,$AN119))</f>
        <v/>
      </c>
      <c r="AU119" s="32" t="str">
        <f t="shared" si="116"/>
        <v/>
      </c>
      <c r="AV119" s="32" t="str">
        <f t="shared" si="117"/>
        <v/>
      </c>
      <c r="AW119" s="33" t="str">
        <f t="shared" si="118"/>
        <v/>
      </c>
      <c r="AX119" s="33" t="str">
        <f>IF($A119="","",SUMIFS($H$5:H119,$O$5:O119,$O119,$F$5:F119,$F119,$AL$5:AL119,$AL119))</f>
        <v/>
      </c>
      <c r="AY119" s="33" t="str">
        <f>IF($A119="","",SUMIFS($H$5:H118,$O$5:O118,$O119,$F$5:F118,$F119,$AL$5:AL118,$AL119))</f>
        <v/>
      </c>
      <c r="AZ119" s="33" t="str">
        <f t="shared" si="119"/>
        <v/>
      </c>
      <c r="BA119" s="33" t="str">
        <f t="shared" si="120"/>
        <v/>
      </c>
      <c r="BB119" s="33" t="str">
        <f>IF($A119="","",IF($AM119,IF($AQ119="PORC",$AZ119*$AR119,IF($AQ119="ESCALA_GRAL",(INDEX('Tablas de Códigos'!$D$58:$D$65,MATCH($AZ119,'Tablas de Códigos'!$B$58:$B$65,1))+INDEX('Tablas de Códigos'!$E$58:$E$65,MATCH($AZ119,'Tablas de Códigos'!$B$58:$B$65,1))*($AZ119-INDEX('Tablas de Códigos'!$F$58:$F$65,MATCH($AZ119,'Tablas de Códigos'!$B$58:$B$65,1)))),IF($AQ119="ESCALA_119",(INDEX('Tablas de Códigos'!$D$69:$D$76,MATCH($AZ119,'Tablas de Códigos'!$B$69:$B$76,1))+INDEX('Tablas de Códigos'!$E$69:$E$76,MATCH($AZ119,'Tablas de Códigos'!$B$69:$B$76,1))*($AZ119-INDEX('Tablas de Códigos'!$F$69:$F$76,MATCH($AZ119,'Tablas de Códigos'!$B$69:$B$76,1)))),0))),$AZ119*$AV119))</f>
        <v/>
      </c>
      <c r="BC119" s="33" t="str">
        <f>IF($A119="","",IF($AM119,IF($AQ119="PORC",$BA119*$AR119,IF($AQ119="ESCALA_GRAL",(INDEX('Tablas de Códigos'!$D$58:$D$65,MATCH($BA119,'Tablas de Códigos'!$B$58:$B$65,1))+INDEX('Tablas de Códigos'!$E$58:$E$65,MATCH($BA119,'Tablas de Códigos'!$B$58:$B$65,1))*($BA119-INDEX('Tablas de Códigos'!$F$58:$F$65,MATCH($BA119,'Tablas de Códigos'!$B$58:$B$65,1)))),IF($AQ119="ESCALA_119",(INDEX('Tablas de Códigos'!$D$69:$D$76,MATCH($BA119,'Tablas de Códigos'!$B$69:$B$76,1))+INDEX('Tablas de Códigos'!$E$69:$E$76,MATCH($BA119,'Tablas de Códigos'!$B$69:$B$76,1))*($BA119-INDEX('Tablas de Códigos'!$F$69:$F$76,MATCH($BA119,'Tablas de Códigos'!$B$69:$B$76,1)))),0))),$BA119*$AV119))</f>
        <v/>
      </c>
      <c r="BD119" s="33" t="str">
        <f t="shared" si="121"/>
        <v/>
      </c>
      <c r="BE119" s="33" t="str">
        <f t="shared" si="122"/>
        <v/>
      </c>
      <c r="BF119" s="33" t="str">
        <f t="shared" si="123"/>
        <v/>
      </c>
    </row>
    <row r="120" spans="1:58" ht="15" customHeight="1">
      <c r="A120" s="13"/>
      <c r="B120" s="27"/>
      <c r="C120" s="13"/>
      <c r="D120" s="28"/>
      <c r="E120" s="13"/>
      <c r="F120" s="13"/>
      <c r="G120" s="13"/>
      <c r="H120" s="28"/>
      <c r="I120" s="27"/>
      <c r="J120" s="13"/>
      <c r="K120" s="29" t="str">
        <f t="shared" si="93"/>
        <v/>
      </c>
      <c r="L120" s="14"/>
      <c r="M120" s="30"/>
      <c r="N120" s="13"/>
      <c r="O120" s="13"/>
      <c r="P120" s="14"/>
      <c r="Q120" s="31"/>
      <c r="R120" s="32" t="str">
        <f t="shared" si="94"/>
        <v>00</v>
      </c>
      <c r="S120" s="32" t="str">
        <f t="shared" si="95"/>
        <v/>
      </c>
      <c r="T120" s="32" t="str">
        <f t="shared" si="96"/>
        <v xml:space="preserve">                </v>
      </c>
      <c r="U120" s="32" t="str">
        <f t="shared" si="97"/>
        <v/>
      </c>
      <c r="V120" s="32" t="str">
        <f t="shared" si="98"/>
        <v>0000</v>
      </c>
      <c r="W120" s="32" t="str">
        <f t="shared" si="99"/>
        <v>000</v>
      </c>
      <c r="X120" s="32" t="str">
        <f t="shared" si="100"/>
        <v/>
      </c>
      <c r="Y120" s="32" t="str">
        <f t="shared" si="101"/>
        <v/>
      </c>
      <c r="Z120" s="32" t="str">
        <f t="shared" si="102"/>
        <v/>
      </c>
      <c r="AA120" s="32" t="str">
        <f t="shared" si="103"/>
        <v>00</v>
      </c>
      <c r="AB120" s="32" t="str">
        <f t="shared" si="104"/>
        <v>0</v>
      </c>
      <c r="AC120" s="32" t="str">
        <f t="shared" si="105"/>
        <v/>
      </c>
      <c r="AD120" s="32" t="str">
        <f t="shared" si="106"/>
        <v xml:space="preserve">  0.00</v>
      </c>
      <c r="AE120" s="32" t="str">
        <f t="shared" si="107"/>
        <v xml:space="preserve">          </v>
      </c>
      <c r="AF120" s="32" t="str">
        <f t="shared" si="108"/>
        <v>00</v>
      </c>
      <c r="AG120" s="32" t="str">
        <f t="shared" si="109"/>
        <v xml:space="preserve">                    </v>
      </c>
      <c r="AH120" s="32" t="str">
        <f t="shared" si="110"/>
        <v>00000000000000</v>
      </c>
      <c r="AI120" s="32" t="str">
        <f t="shared" si="111"/>
        <v>00000000000000</v>
      </c>
      <c r="AJ120" s="23" t="str">
        <f t="shared" si="112"/>
        <v/>
      </c>
      <c r="AK120" s="24" t="str">
        <f t="shared" si="113"/>
        <v/>
      </c>
      <c r="AL120" s="32" t="str">
        <f t="shared" si="114"/>
        <v/>
      </c>
      <c r="AM120" s="32" t="str">
        <f t="shared" si="115"/>
        <v/>
      </c>
      <c r="AN120" s="32" t="str">
        <f>IF($A120="","",IFERROR(MATCH($F120,'Tablas de Códigos'!$G$28:$G$52,0),""))</f>
        <v/>
      </c>
      <c r="AO120" s="33" t="str">
        <f>IF($AN120="","",INDEX('Tablas de Códigos'!$H$28:$H$52,$AN120))</f>
        <v/>
      </c>
      <c r="AP120" s="32" t="str">
        <f>IF($AN120="","",INDEX('Tablas de Códigos'!$I$28:$I$52,$AN120))</f>
        <v/>
      </c>
      <c r="AQ120" s="32" t="str">
        <f>IF($AN120="","",INDEX('Tablas de Códigos'!$J$28:$J$52,$AN120))</f>
        <v/>
      </c>
      <c r="AR120" s="32" t="str">
        <f>IF($AN120="","",INDEX('Tablas de Códigos'!$K$28:$K$52,$AN120))</f>
        <v/>
      </c>
      <c r="AS120" s="32" t="str">
        <f>IF($AN120="","",INDEX('Tablas de Códigos'!$L$28:$L$52,$AN120))</f>
        <v/>
      </c>
      <c r="AT120" s="32" t="str">
        <f>IF($AN120="","",INDEX('Tablas de Códigos'!$M$28:$M$52,$AN120))</f>
        <v/>
      </c>
      <c r="AU120" s="32" t="str">
        <f t="shared" si="116"/>
        <v/>
      </c>
      <c r="AV120" s="32" t="str">
        <f t="shared" si="117"/>
        <v/>
      </c>
      <c r="AW120" s="33" t="str">
        <f t="shared" si="118"/>
        <v/>
      </c>
      <c r="AX120" s="33" t="str">
        <f>IF($A120="","",SUMIFS($H$5:H120,$O$5:O120,$O120,$F$5:F120,$F120,$AL$5:AL120,$AL120))</f>
        <v/>
      </c>
      <c r="AY120" s="33" t="str">
        <f>IF($A120="","",SUMIFS($H$5:H119,$O$5:O119,$O120,$F$5:F119,$F120,$AL$5:AL119,$AL120))</f>
        <v/>
      </c>
      <c r="AZ120" s="33" t="str">
        <f t="shared" si="119"/>
        <v/>
      </c>
      <c r="BA120" s="33" t="str">
        <f t="shared" si="120"/>
        <v/>
      </c>
      <c r="BB120" s="33" t="str">
        <f>IF($A120="","",IF($AM120,IF($AQ120="PORC",$AZ120*$AR120,IF($AQ120="ESCALA_GRAL",(INDEX('Tablas de Códigos'!$D$58:$D$65,MATCH($AZ120,'Tablas de Códigos'!$B$58:$B$65,1))+INDEX('Tablas de Códigos'!$E$58:$E$65,MATCH($AZ120,'Tablas de Códigos'!$B$58:$B$65,1))*($AZ120-INDEX('Tablas de Códigos'!$F$58:$F$65,MATCH($AZ120,'Tablas de Códigos'!$B$58:$B$65,1)))),IF($AQ120="ESCALA_119",(INDEX('Tablas de Códigos'!$D$69:$D$76,MATCH($AZ120,'Tablas de Códigos'!$B$69:$B$76,1))+INDEX('Tablas de Códigos'!$E$69:$E$76,MATCH($AZ120,'Tablas de Códigos'!$B$69:$B$76,1))*($AZ120-INDEX('Tablas de Códigos'!$F$69:$F$76,MATCH($AZ120,'Tablas de Códigos'!$B$69:$B$76,1)))),0))),$AZ120*$AV120))</f>
        <v/>
      </c>
      <c r="BC120" s="33" t="str">
        <f>IF($A120="","",IF($AM120,IF($AQ120="PORC",$BA120*$AR120,IF($AQ120="ESCALA_GRAL",(INDEX('Tablas de Códigos'!$D$58:$D$65,MATCH($BA120,'Tablas de Códigos'!$B$58:$B$65,1))+INDEX('Tablas de Códigos'!$E$58:$E$65,MATCH($BA120,'Tablas de Códigos'!$B$58:$B$65,1))*($BA120-INDEX('Tablas de Códigos'!$F$58:$F$65,MATCH($BA120,'Tablas de Códigos'!$B$58:$B$65,1)))),IF($AQ120="ESCALA_119",(INDEX('Tablas de Códigos'!$D$69:$D$76,MATCH($BA120,'Tablas de Códigos'!$B$69:$B$76,1))+INDEX('Tablas de Códigos'!$E$69:$E$76,MATCH($BA120,'Tablas de Códigos'!$B$69:$B$76,1))*($BA120-INDEX('Tablas de Códigos'!$F$69:$F$76,MATCH($BA120,'Tablas de Códigos'!$B$69:$B$76,1)))),0))),$BA120*$AV120))</f>
        <v/>
      </c>
      <c r="BD120" s="33" t="str">
        <f t="shared" si="121"/>
        <v/>
      </c>
      <c r="BE120" s="33" t="str">
        <f t="shared" si="122"/>
        <v/>
      </c>
      <c r="BF120" s="33" t="str">
        <f t="shared" si="123"/>
        <v/>
      </c>
    </row>
    <row r="121" spans="1:58" ht="15" customHeight="1">
      <c r="A121" s="13"/>
      <c r="B121" s="27"/>
      <c r="C121" s="13"/>
      <c r="D121" s="28"/>
      <c r="E121" s="13"/>
      <c r="F121" s="13"/>
      <c r="G121" s="13"/>
      <c r="H121" s="28"/>
      <c r="I121" s="27"/>
      <c r="J121" s="13"/>
      <c r="K121" s="29" t="str">
        <f t="shared" si="93"/>
        <v/>
      </c>
      <c r="L121" s="14"/>
      <c r="M121" s="30"/>
      <c r="N121" s="13"/>
      <c r="O121" s="13"/>
      <c r="P121" s="14"/>
      <c r="Q121" s="31"/>
      <c r="R121" s="32" t="str">
        <f t="shared" si="94"/>
        <v>00</v>
      </c>
      <c r="S121" s="32" t="str">
        <f t="shared" si="95"/>
        <v/>
      </c>
      <c r="T121" s="32" t="str">
        <f t="shared" si="96"/>
        <v xml:space="preserve">                </v>
      </c>
      <c r="U121" s="32" t="str">
        <f t="shared" si="97"/>
        <v/>
      </c>
      <c r="V121" s="32" t="str">
        <f t="shared" si="98"/>
        <v>0000</v>
      </c>
      <c r="W121" s="32" t="str">
        <f t="shared" si="99"/>
        <v>000</v>
      </c>
      <c r="X121" s="32" t="str">
        <f t="shared" si="100"/>
        <v/>
      </c>
      <c r="Y121" s="32" t="str">
        <f t="shared" si="101"/>
        <v/>
      </c>
      <c r="Z121" s="32" t="str">
        <f t="shared" si="102"/>
        <v/>
      </c>
      <c r="AA121" s="32" t="str">
        <f t="shared" si="103"/>
        <v>00</v>
      </c>
      <c r="AB121" s="32" t="str">
        <f t="shared" si="104"/>
        <v>0</v>
      </c>
      <c r="AC121" s="32" t="str">
        <f t="shared" si="105"/>
        <v/>
      </c>
      <c r="AD121" s="32" t="str">
        <f t="shared" si="106"/>
        <v xml:space="preserve">  0.00</v>
      </c>
      <c r="AE121" s="32" t="str">
        <f t="shared" si="107"/>
        <v xml:space="preserve">          </v>
      </c>
      <c r="AF121" s="32" t="str">
        <f t="shared" si="108"/>
        <v>00</v>
      </c>
      <c r="AG121" s="32" t="str">
        <f t="shared" si="109"/>
        <v xml:space="preserve">                    </v>
      </c>
      <c r="AH121" s="32" t="str">
        <f t="shared" si="110"/>
        <v>00000000000000</v>
      </c>
      <c r="AI121" s="32" t="str">
        <f t="shared" si="111"/>
        <v>00000000000000</v>
      </c>
      <c r="AJ121" s="23" t="str">
        <f t="shared" si="112"/>
        <v/>
      </c>
      <c r="AK121" s="24" t="str">
        <f t="shared" si="113"/>
        <v/>
      </c>
      <c r="AL121" s="32" t="str">
        <f t="shared" si="114"/>
        <v/>
      </c>
      <c r="AM121" s="32" t="str">
        <f t="shared" si="115"/>
        <v/>
      </c>
      <c r="AN121" s="32" t="str">
        <f>IF($A121="","",IFERROR(MATCH($F121,'Tablas de Códigos'!$G$28:$G$52,0),""))</f>
        <v/>
      </c>
      <c r="AO121" s="33" t="str">
        <f>IF($AN121="","",INDEX('Tablas de Códigos'!$H$28:$H$52,$AN121))</f>
        <v/>
      </c>
      <c r="AP121" s="32" t="str">
        <f>IF($AN121="","",INDEX('Tablas de Códigos'!$I$28:$I$52,$AN121))</f>
        <v/>
      </c>
      <c r="AQ121" s="32" t="str">
        <f>IF($AN121="","",INDEX('Tablas de Códigos'!$J$28:$J$52,$AN121))</f>
        <v/>
      </c>
      <c r="AR121" s="32" t="str">
        <f>IF($AN121="","",INDEX('Tablas de Códigos'!$K$28:$K$52,$AN121))</f>
        <v/>
      </c>
      <c r="AS121" s="32" t="str">
        <f>IF($AN121="","",INDEX('Tablas de Códigos'!$L$28:$L$52,$AN121))</f>
        <v/>
      </c>
      <c r="AT121" s="32" t="str">
        <f>IF($AN121="","",INDEX('Tablas de Códigos'!$M$28:$M$52,$AN121))</f>
        <v/>
      </c>
      <c r="AU121" s="32" t="str">
        <f t="shared" si="116"/>
        <v/>
      </c>
      <c r="AV121" s="32" t="str">
        <f t="shared" si="117"/>
        <v/>
      </c>
      <c r="AW121" s="33" t="str">
        <f t="shared" si="118"/>
        <v/>
      </c>
      <c r="AX121" s="33" t="str">
        <f>IF($A121="","",SUMIFS($H$5:H121,$O$5:O121,$O121,$F$5:F121,$F121,$AL$5:AL121,$AL121))</f>
        <v/>
      </c>
      <c r="AY121" s="33" t="str">
        <f>IF($A121="","",SUMIFS($H$5:H120,$O$5:O120,$O121,$F$5:F120,$F121,$AL$5:AL120,$AL121))</f>
        <v/>
      </c>
      <c r="AZ121" s="33" t="str">
        <f t="shared" si="119"/>
        <v/>
      </c>
      <c r="BA121" s="33" t="str">
        <f t="shared" si="120"/>
        <v/>
      </c>
      <c r="BB121" s="33" t="str">
        <f>IF($A121="","",IF($AM121,IF($AQ121="PORC",$AZ121*$AR121,IF($AQ121="ESCALA_GRAL",(INDEX('Tablas de Códigos'!$D$58:$D$65,MATCH($AZ121,'Tablas de Códigos'!$B$58:$B$65,1))+INDEX('Tablas de Códigos'!$E$58:$E$65,MATCH($AZ121,'Tablas de Códigos'!$B$58:$B$65,1))*($AZ121-INDEX('Tablas de Códigos'!$F$58:$F$65,MATCH($AZ121,'Tablas de Códigos'!$B$58:$B$65,1)))),IF($AQ121="ESCALA_119",(INDEX('Tablas de Códigos'!$D$69:$D$76,MATCH($AZ121,'Tablas de Códigos'!$B$69:$B$76,1))+INDEX('Tablas de Códigos'!$E$69:$E$76,MATCH($AZ121,'Tablas de Códigos'!$B$69:$B$76,1))*($AZ121-INDEX('Tablas de Códigos'!$F$69:$F$76,MATCH($AZ121,'Tablas de Códigos'!$B$69:$B$76,1)))),0))),$AZ121*$AV121))</f>
        <v/>
      </c>
      <c r="BC121" s="33" t="str">
        <f>IF($A121="","",IF($AM121,IF($AQ121="PORC",$BA121*$AR121,IF($AQ121="ESCALA_GRAL",(INDEX('Tablas de Códigos'!$D$58:$D$65,MATCH($BA121,'Tablas de Códigos'!$B$58:$B$65,1))+INDEX('Tablas de Códigos'!$E$58:$E$65,MATCH($BA121,'Tablas de Códigos'!$B$58:$B$65,1))*($BA121-INDEX('Tablas de Códigos'!$F$58:$F$65,MATCH($BA121,'Tablas de Códigos'!$B$58:$B$65,1)))),IF($AQ121="ESCALA_119",(INDEX('Tablas de Códigos'!$D$69:$D$76,MATCH($BA121,'Tablas de Códigos'!$B$69:$B$76,1))+INDEX('Tablas de Códigos'!$E$69:$E$76,MATCH($BA121,'Tablas de Códigos'!$B$69:$B$76,1))*($BA121-INDEX('Tablas de Códigos'!$F$69:$F$76,MATCH($BA121,'Tablas de Códigos'!$B$69:$B$76,1)))),0))),$BA121*$AV121))</f>
        <v/>
      </c>
      <c r="BD121" s="33" t="str">
        <f t="shared" si="121"/>
        <v/>
      </c>
      <c r="BE121" s="33" t="str">
        <f t="shared" si="122"/>
        <v/>
      </c>
      <c r="BF121" s="33" t="str">
        <f t="shared" si="123"/>
        <v/>
      </c>
    </row>
    <row r="122" spans="1:58" ht="15" customHeight="1">
      <c r="A122" s="13"/>
      <c r="B122" s="27"/>
      <c r="C122" s="13"/>
      <c r="D122" s="28"/>
      <c r="E122" s="13"/>
      <c r="F122" s="13"/>
      <c r="G122" s="13"/>
      <c r="H122" s="28"/>
      <c r="I122" s="27"/>
      <c r="J122" s="13"/>
      <c r="K122" s="29" t="str">
        <f t="shared" si="93"/>
        <v/>
      </c>
      <c r="L122" s="14"/>
      <c r="M122" s="30"/>
      <c r="N122" s="13"/>
      <c r="O122" s="13"/>
      <c r="P122" s="14"/>
      <c r="Q122" s="31"/>
      <c r="R122" s="32" t="str">
        <f t="shared" si="94"/>
        <v>00</v>
      </c>
      <c r="S122" s="32" t="str">
        <f t="shared" si="95"/>
        <v/>
      </c>
      <c r="T122" s="32" t="str">
        <f t="shared" si="96"/>
        <v xml:space="preserve">                </v>
      </c>
      <c r="U122" s="32" t="str">
        <f t="shared" si="97"/>
        <v/>
      </c>
      <c r="V122" s="32" t="str">
        <f t="shared" si="98"/>
        <v>0000</v>
      </c>
      <c r="W122" s="32" t="str">
        <f t="shared" si="99"/>
        <v>000</v>
      </c>
      <c r="X122" s="32" t="str">
        <f t="shared" si="100"/>
        <v/>
      </c>
      <c r="Y122" s="32" t="str">
        <f t="shared" si="101"/>
        <v/>
      </c>
      <c r="Z122" s="32" t="str">
        <f t="shared" si="102"/>
        <v/>
      </c>
      <c r="AA122" s="32" t="str">
        <f t="shared" si="103"/>
        <v>00</v>
      </c>
      <c r="AB122" s="32" t="str">
        <f t="shared" si="104"/>
        <v>0</v>
      </c>
      <c r="AC122" s="32" t="str">
        <f t="shared" si="105"/>
        <v/>
      </c>
      <c r="AD122" s="32" t="str">
        <f t="shared" si="106"/>
        <v xml:space="preserve">  0.00</v>
      </c>
      <c r="AE122" s="32" t="str">
        <f t="shared" si="107"/>
        <v xml:space="preserve">          </v>
      </c>
      <c r="AF122" s="32" t="str">
        <f t="shared" si="108"/>
        <v>00</v>
      </c>
      <c r="AG122" s="32" t="str">
        <f t="shared" si="109"/>
        <v xml:space="preserve">                    </v>
      </c>
      <c r="AH122" s="32" t="str">
        <f t="shared" si="110"/>
        <v>00000000000000</v>
      </c>
      <c r="AI122" s="32" t="str">
        <f t="shared" si="111"/>
        <v>00000000000000</v>
      </c>
      <c r="AJ122" s="23" t="str">
        <f t="shared" si="112"/>
        <v/>
      </c>
      <c r="AK122" s="24" t="str">
        <f t="shared" si="113"/>
        <v/>
      </c>
      <c r="AL122" s="32" t="str">
        <f t="shared" si="114"/>
        <v/>
      </c>
      <c r="AM122" s="32" t="str">
        <f t="shared" si="115"/>
        <v/>
      </c>
      <c r="AN122" s="32" t="str">
        <f>IF($A122="","",IFERROR(MATCH($F122,'Tablas de Códigos'!$G$28:$G$52,0),""))</f>
        <v/>
      </c>
      <c r="AO122" s="33" t="str">
        <f>IF($AN122="","",INDEX('Tablas de Códigos'!$H$28:$H$52,$AN122))</f>
        <v/>
      </c>
      <c r="AP122" s="32" t="str">
        <f>IF($AN122="","",INDEX('Tablas de Códigos'!$I$28:$I$52,$AN122))</f>
        <v/>
      </c>
      <c r="AQ122" s="32" t="str">
        <f>IF($AN122="","",INDEX('Tablas de Códigos'!$J$28:$J$52,$AN122))</f>
        <v/>
      </c>
      <c r="AR122" s="32" t="str">
        <f>IF($AN122="","",INDEX('Tablas de Códigos'!$K$28:$K$52,$AN122))</f>
        <v/>
      </c>
      <c r="AS122" s="32" t="str">
        <f>IF($AN122="","",INDEX('Tablas de Códigos'!$L$28:$L$52,$AN122))</f>
        <v/>
      </c>
      <c r="AT122" s="32" t="str">
        <f>IF($AN122="","",INDEX('Tablas de Códigos'!$M$28:$M$52,$AN122))</f>
        <v/>
      </c>
      <c r="AU122" s="32" t="str">
        <f t="shared" si="116"/>
        <v/>
      </c>
      <c r="AV122" s="32" t="str">
        <f t="shared" si="117"/>
        <v/>
      </c>
      <c r="AW122" s="33" t="str">
        <f t="shared" si="118"/>
        <v/>
      </c>
      <c r="AX122" s="33" t="str">
        <f>IF($A122="","",SUMIFS($H$5:H122,$O$5:O122,$O122,$F$5:F122,$F122,$AL$5:AL122,$AL122))</f>
        <v/>
      </c>
      <c r="AY122" s="33" t="str">
        <f>IF($A122="","",SUMIFS($H$5:H121,$O$5:O121,$O122,$F$5:F121,$F122,$AL$5:AL121,$AL122))</f>
        <v/>
      </c>
      <c r="AZ122" s="33" t="str">
        <f t="shared" si="119"/>
        <v/>
      </c>
      <c r="BA122" s="33" t="str">
        <f t="shared" si="120"/>
        <v/>
      </c>
      <c r="BB122" s="33" t="str">
        <f>IF($A122="","",IF($AM122,IF($AQ122="PORC",$AZ122*$AR122,IF($AQ122="ESCALA_GRAL",(INDEX('Tablas de Códigos'!$D$58:$D$65,MATCH($AZ122,'Tablas de Códigos'!$B$58:$B$65,1))+INDEX('Tablas de Códigos'!$E$58:$E$65,MATCH($AZ122,'Tablas de Códigos'!$B$58:$B$65,1))*($AZ122-INDEX('Tablas de Códigos'!$F$58:$F$65,MATCH($AZ122,'Tablas de Códigos'!$B$58:$B$65,1)))),IF($AQ122="ESCALA_119",(INDEX('Tablas de Códigos'!$D$69:$D$76,MATCH($AZ122,'Tablas de Códigos'!$B$69:$B$76,1))+INDEX('Tablas de Códigos'!$E$69:$E$76,MATCH($AZ122,'Tablas de Códigos'!$B$69:$B$76,1))*($AZ122-INDEX('Tablas de Códigos'!$F$69:$F$76,MATCH($AZ122,'Tablas de Códigos'!$B$69:$B$76,1)))),0))),$AZ122*$AV122))</f>
        <v/>
      </c>
      <c r="BC122" s="33" t="str">
        <f>IF($A122="","",IF($AM122,IF($AQ122="PORC",$BA122*$AR122,IF($AQ122="ESCALA_GRAL",(INDEX('Tablas de Códigos'!$D$58:$D$65,MATCH($BA122,'Tablas de Códigos'!$B$58:$B$65,1))+INDEX('Tablas de Códigos'!$E$58:$E$65,MATCH($BA122,'Tablas de Códigos'!$B$58:$B$65,1))*($BA122-INDEX('Tablas de Códigos'!$F$58:$F$65,MATCH($BA122,'Tablas de Códigos'!$B$58:$B$65,1)))),IF($AQ122="ESCALA_119",(INDEX('Tablas de Códigos'!$D$69:$D$76,MATCH($BA122,'Tablas de Códigos'!$B$69:$B$76,1))+INDEX('Tablas de Códigos'!$E$69:$E$76,MATCH($BA122,'Tablas de Códigos'!$B$69:$B$76,1))*($BA122-INDEX('Tablas de Códigos'!$F$69:$F$76,MATCH($BA122,'Tablas de Códigos'!$B$69:$B$76,1)))),0))),$BA122*$AV122))</f>
        <v/>
      </c>
      <c r="BD122" s="33" t="str">
        <f t="shared" si="121"/>
        <v/>
      </c>
      <c r="BE122" s="33" t="str">
        <f t="shared" si="122"/>
        <v/>
      </c>
      <c r="BF122" s="33" t="str">
        <f t="shared" si="123"/>
        <v/>
      </c>
    </row>
    <row r="123" spans="1:58" ht="15" customHeight="1">
      <c r="A123" s="13"/>
      <c r="B123" s="27"/>
      <c r="C123" s="13"/>
      <c r="D123" s="28"/>
      <c r="E123" s="13"/>
      <c r="F123" s="13"/>
      <c r="G123" s="13"/>
      <c r="H123" s="28"/>
      <c r="I123" s="27"/>
      <c r="J123" s="13"/>
      <c r="K123" s="29" t="str">
        <f t="shared" si="93"/>
        <v/>
      </c>
      <c r="L123" s="14"/>
      <c r="M123" s="30"/>
      <c r="N123" s="13"/>
      <c r="O123" s="13"/>
      <c r="P123" s="14"/>
      <c r="Q123" s="31"/>
      <c r="R123" s="32" t="str">
        <f t="shared" si="94"/>
        <v>00</v>
      </c>
      <c r="S123" s="32" t="str">
        <f t="shared" si="95"/>
        <v/>
      </c>
      <c r="T123" s="32" t="str">
        <f t="shared" si="96"/>
        <v xml:space="preserve">                </v>
      </c>
      <c r="U123" s="32" t="str">
        <f t="shared" si="97"/>
        <v/>
      </c>
      <c r="V123" s="32" t="str">
        <f t="shared" si="98"/>
        <v>0000</v>
      </c>
      <c r="W123" s="32" t="str">
        <f t="shared" si="99"/>
        <v>000</v>
      </c>
      <c r="X123" s="32" t="str">
        <f t="shared" si="100"/>
        <v/>
      </c>
      <c r="Y123" s="32" t="str">
        <f t="shared" si="101"/>
        <v/>
      </c>
      <c r="Z123" s="32" t="str">
        <f t="shared" si="102"/>
        <v/>
      </c>
      <c r="AA123" s="32" t="str">
        <f t="shared" si="103"/>
        <v>00</v>
      </c>
      <c r="AB123" s="32" t="str">
        <f t="shared" si="104"/>
        <v>0</v>
      </c>
      <c r="AC123" s="32" t="str">
        <f t="shared" si="105"/>
        <v/>
      </c>
      <c r="AD123" s="32" t="str">
        <f t="shared" si="106"/>
        <v xml:space="preserve">  0.00</v>
      </c>
      <c r="AE123" s="32" t="str">
        <f t="shared" si="107"/>
        <v xml:space="preserve">          </v>
      </c>
      <c r="AF123" s="32" t="str">
        <f t="shared" si="108"/>
        <v>00</v>
      </c>
      <c r="AG123" s="32" t="str">
        <f t="shared" si="109"/>
        <v xml:space="preserve">                    </v>
      </c>
      <c r="AH123" s="32" t="str">
        <f t="shared" si="110"/>
        <v>00000000000000</v>
      </c>
      <c r="AI123" s="32" t="str">
        <f t="shared" si="111"/>
        <v>00000000000000</v>
      </c>
      <c r="AJ123" s="23" t="str">
        <f t="shared" si="112"/>
        <v/>
      </c>
      <c r="AK123" s="24" t="str">
        <f t="shared" si="113"/>
        <v/>
      </c>
      <c r="AL123" s="32" t="str">
        <f t="shared" si="114"/>
        <v/>
      </c>
      <c r="AM123" s="32" t="str">
        <f t="shared" si="115"/>
        <v/>
      </c>
      <c r="AN123" s="32" t="str">
        <f>IF($A123="","",IFERROR(MATCH($F123,'Tablas de Códigos'!$G$28:$G$52,0),""))</f>
        <v/>
      </c>
      <c r="AO123" s="33" t="str">
        <f>IF($AN123="","",INDEX('Tablas de Códigos'!$H$28:$H$52,$AN123))</f>
        <v/>
      </c>
      <c r="AP123" s="32" t="str">
        <f>IF($AN123="","",INDEX('Tablas de Códigos'!$I$28:$I$52,$AN123))</f>
        <v/>
      </c>
      <c r="AQ123" s="32" t="str">
        <f>IF($AN123="","",INDEX('Tablas de Códigos'!$J$28:$J$52,$AN123))</f>
        <v/>
      </c>
      <c r="AR123" s="32" t="str">
        <f>IF($AN123="","",INDEX('Tablas de Códigos'!$K$28:$K$52,$AN123))</f>
        <v/>
      </c>
      <c r="AS123" s="32" t="str">
        <f>IF($AN123="","",INDEX('Tablas de Códigos'!$L$28:$L$52,$AN123))</f>
        <v/>
      </c>
      <c r="AT123" s="32" t="str">
        <f>IF($AN123="","",INDEX('Tablas de Códigos'!$M$28:$M$52,$AN123))</f>
        <v/>
      </c>
      <c r="AU123" s="32" t="str">
        <f t="shared" si="116"/>
        <v/>
      </c>
      <c r="AV123" s="32" t="str">
        <f t="shared" si="117"/>
        <v/>
      </c>
      <c r="AW123" s="33" t="str">
        <f t="shared" si="118"/>
        <v/>
      </c>
      <c r="AX123" s="33" t="str">
        <f>IF($A123="","",SUMIFS($H$5:H123,$O$5:O123,$O123,$F$5:F123,$F123,$AL$5:AL123,$AL123))</f>
        <v/>
      </c>
      <c r="AY123" s="33" t="str">
        <f>IF($A123="","",SUMIFS($H$5:H122,$O$5:O122,$O123,$F$5:F122,$F123,$AL$5:AL122,$AL123))</f>
        <v/>
      </c>
      <c r="AZ123" s="33" t="str">
        <f t="shared" si="119"/>
        <v/>
      </c>
      <c r="BA123" s="33" t="str">
        <f t="shared" si="120"/>
        <v/>
      </c>
      <c r="BB123" s="33" t="str">
        <f>IF($A123="","",IF($AM123,IF($AQ123="PORC",$AZ123*$AR123,IF($AQ123="ESCALA_GRAL",(INDEX('Tablas de Códigos'!$D$58:$D$65,MATCH($AZ123,'Tablas de Códigos'!$B$58:$B$65,1))+INDEX('Tablas de Códigos'!$E$58:$E$65,MATCH($AZ123,'Tablas de Códigos'!$B$58:$B$65,1))*($AZ123-INDEX('Tablas de Códigos'!$F$58:$F$65,MATCH($AZ123,'Tablas de Códigos'!$B$58:$B$65,1)))),IF($AQ123="ESCALA_119",(INDEX('Tablas de Códigos'!$D$69:$D$76,MATCH($AZ123,'Tablas de Códigos'!$B$69:$B$76,1))+INDEX('Tablas de Códigos'!$E$69:$E$76,MATCH($AZ123,'Tablas de Códigos'!$B$69:$B$76,1))*($AZ123-INDEX('Tablas de Códigos'!$F$69:$F$76,MATCH($AZ123,'Tablas de Códigos'!$B$69:$B$76,1)))),0))),$AZ123*$AV123))</f>
        <v/>
      </c>
      <c r="BC123" s="33" t="str">
        <f>IF($A123="","",IF($AM123,IF($AQ123="PORC",$BA123*$AR123,IF($AQ123="ESCALA_GRAL",(INDEX('Tablas de Códigos'!$D$58:$D$65,MATCH($BA123,'Tablas de Códigos'!$B$58:$B$65,1))+INDEX('Tablas de Códigos'!$E$58:$E$65,MATCH($BA123,'Tablas de Códigos'!$B$58:$B$65,1))*($BA123-INDEX('Tablas de Códigos'!$F$58:$F$65,MATCH($BA123,'Tablas de Códigos'!$B$58:$B$65,1)))),IF($AQ123="ESCALA_119",(INDEX('Tablas de Códigos'!$D$69:$D$76,MATCH($BA123,'Tablas de Códigos'!$B$69:$B$76,1))+INDEX('Tablas de Códigos'!$E$69:$E$76,MATCH($BA123,'Tablas de Códigos'!$B$69:$B$76,1))*($BA123-INDEX('Tablas de Códigos'!$F$69:$F$76,MATCH($BA123,'Tablas de Códigos'!$B$69:$B$76,1)))),0))),$BA123*$AV123))</f>
        <v/>
      </c>
      <c r="BD123" s="33" t="str">
        <f t="shared" si="121"/>
        <v/>
      </c>
      <c r="BE123" s="33" t="str">
        <f t="shared" si="122"/>
        <v/>
      </c>
      <c r="BF123" s="33" t="str">
        <f t="shared" si="123"/>
        <v/>
      </c>
    </row>
    <row r="124" spans="1:58" ht="15" customHeight="1">
      <c r="A124" s="13"/>
      <c r="B124" s="27"/>
      <c r="C124" s="13"/>
      <c r="D124" s="28"/>
      <c r="E124" s="13"/>
      <c r="F124" s="13"/>
      <c r="G124" s="13"/>
      <c r="H124" s="28"/>
      <c r="I124" s="27"/>
      <c r="J124" s="13"/>
      <c r="K124" s="29" t="str">
        <f t="shared" si="93"/>
        <v/>
      </c>
      <c r="L124" s="14"/>
      <c r="M124" s="30"/>
      <c r="N124" s="13"/>
      <c r="O124" s="13"/>
      <c r="P124" s="14"/>
      <c r="Q124" s="31"/>
      <c r="R124" s="32" t="str">
        <f t="shared" si="94"/>
        <v>00</v>
      </c>
      <c r="S124" s="32" t="str">
        <f t="shared" si="95"/>
        <v/>
      </c>
      <c r="T124" s="32" t="str">
        <f t="shared" si="96"/>
        <v xml:space="preserve">                </v>
      </c>
      <c r="U124" s="32" t="str">
        <f t="shared" si="97"/>
        <v/>
      </c>
      <c r="V124" s="32" t="str">
        <f t="shared" si="98"/>
        <v>0000</v>
      </c>
      <c r="W124" s="32" t="str">
        <f t="shared" si="99"/>
        <v>000</v>
      </c>
      <c r="X124" s="32" t="str">
        <f t="shared" si="100"/>
        <v/>
      </c>
      <c r="Y124" s="32" t="str">
        <f t="shared" si="101"/>
        <v/>
      </c>
      <c r="Z124" s="32" t="str">
        <f t="shared" si="102"/>
        <v/>
      </c>
      <c r="AA124" s="32" t="str">
        <f t="shared" si="103"/>
        <v>00</v>
      </c>
      <c r="AB124" s="32" t="str">
        <f t="shared" si="104"/>
        <v>0</v>
      </c>
      <c r="AC124" s="32" t="str">
        <f t="shared" si="105"/>
        <v/>
      </c>
      <c r="AD124" s="32" t="str">
        <f t="shared" si="106"/>
        <v xml:space="preserve">  0.00</v>
      </c>
      <c r="AE124" s="32" t="str">
        <f t="shared" si="107"/>
        <v xml:space="preserve">          </v>
      </c>
      <c r="AF124" s="32" t="str">
        <f t="shared" si="108"/>
        <v>00</v>
      </c>
      <c r="AG124" s="32" t="str">
        <f t="shared" si="109"/>
        <v xml:space="preserve">                    </v>
      </c>
      <c r="AH124" s="32" t="str">
        <f t="shared" si="110"/>
        <v>00000000000000</v>
      </c>
      <c r="AI124" s="32" t="str">
        <f t="shared" si="111"/>
        <v>00000000000000</v>
      </c>
      <c r="AJ124" s="23" t="str">
        <f t="shared" si="112"/>
        <v/>
      </c>
      <c r="AK124" s="24" t="str">
        <f t="shared" si="113"/>
        <v/>
      </c>
      <c r="AL124" s="32" t="str">
        <f t="shared" si="114"/>
        <v/>
      </c>
      <c r="AM124" s="32" t="str">
        <f t="shared" si="115"/>
        <v/>
      </c>
      <c r="AN124" s="32" t="str">
        <f>IF($A124="","",IFERROR(MATCH($F124,'Tablas de Códigos'!$G$28:$G$52,0),""))</f>
        <v/>
      </c>
      <c r="AO124" s="33" t="str">
        <f>IF($AN124="","",INDEX('Tablas de Códigos'!$H$28:$H$52,$AN124))</f>
        <v/>
      </c>
      <c r="AP124" s="32" t="str">
        <f>IF($AN124="","",INDEX('Tablas de Códigos'!$I$28:$I$52,$AN124))</f>
        <v/>
      </c>
      <c r="AQ124" s="32" t="str">
        <f>IF($AN124="","",INDEX('Tablas de Códigos'!$J$28:$J$52,$AN124))</f>
        <v/>
      </c>
      <c r="AR124" s="32" t="str">
        <f>IF($AN124="","",INDEX('Tablas de Códigos'!$K$28:$K$52,$AN124))</f>
        <v/>
      </c>
      <c r="AS124" s="32" t="str">
        <f>IF($AN124="","",INDEX('Tablas de Códigos'!$L$28:$L$52,$AN124))</f>
        <v/>
      </c>
      <c r="AT124" s="32" t="str">
        <f>IF($AN124="","",INDEX('Tablas de Códigos'!$M$28:$M$52,$AN124))</f>
        <v/>
      </c>
      <c r="AU124" s="32" t="str">
        <f t="shared" si="116"/>
        <v/>
      </c>
      <c r="AV124" s="32" t="str">
        <f t="shared" si="117"/>
        <v/>
      </c>
      <c r="AW124" s="33" t="str">
        <f t="shared" si="118"/>
        <v/>
      </c>
      <c r="AX124" s="33" t="str">
        <f>IF($A124="","",SUMIFS($H$5:H124,$O$5:O124,$O124,$F$5:F124,$F124,$AL$5:AL124,$AL124))</f>
        <v/>
      </c>
      <c r="AY124" s="33" t="str">
        <f>IF($A124="","",SUMIFS($H$5:H123,$O$5:O123,$O124,$F$5:F123,$F124,$AL$5:AL123,$AL124))</f>
        <v/>
      </c>
      <c r="AZ124" s="33" t="str">
        <f t="shared" si="119"/>
        <v/>
      </c>
      <c r="BA124" s="33" t="str">
        <f t="shared" si="120"/>
        <v/>
      </c>
      <c r="BB124" s="33" t="str">
        <f>IF($A124="","",IF($AM124,IF($AQ124="PORC",$AZ124*$AR124,IF($AQ124="ESCALA_GRAL",(INDEX('Tablas de Códigos'!$D$58:$D$65,MATCH($AZ124,'Tablas de Códigos'!$B$58:$B$65,1))+INDEX('Tablas de Códigos'!$E$58:$E$65,MATCH($AZ124,'Tablas de Códigos'!$B$58:$B$65,1))*($AZ124-INDEX('Tablas de Códigos'!$F$58:$F$65,MATCH($AZ124,'Tablas de Códigos'!$B$58:$B$65,1)))),IF($AQ124="ESCALA_119",(INDEX('Tablas de Códigos'!$D$69:$D$76,MATCH($AZ124,'Tablas de Códigos'!$B$69:$B$76,1))+INDEX('Tablas de Códigos'!$E$69:$E$76,MATCH($AZ124,'Tablas de Códigos'!$B$69:$B$76,1))*($AZ124-INDEX('Tablas de Códigos'!$F$69:$F$76,MATCH($AZ124,'Tablas de Códigos'!$B$69:$B$76,1)))),0))),$AZ124*$AV124))</f>
        <v/>
      </c>
      <c r="BC124" s="33" t="str">
        <f>IF($A124="","",IF($AM124,IF($AQ124="PORC",$BA124*$AR124,IF($AQ124="ESCALA_GRAL",(INDEX('Tablas de Códigos'!$D$58:$D$65,MATCH($BA124,'Tablas de Códigos'!$B$58:$B$65,1))+INDEX('Tablas de Códigos'!$E$58:$E$65,MATCH($BA124,'Tablas de Códigos'!$B$58:$B$65,1))*($BA124-INDEX('Tablas de Códigos'!$F$58:$F$65,MATCH($BA124,'Tablas de Códigos'!$B$58:$B$65,1)))),IF($AQ124="ESCALA_119",(INDEX('Tablas de Códigos'!$D$69:$D$76,MATCH($BA124,'Tablas de Códigos'!$B$69:$B$76,1))+INDEX('Tablas de Códigos'!$E$69:$E$76,MATCH($BA124,'Tablas de Códigos'!$B$69:$B$76,1))*($BA124-INDEX('Tablas de Códigos'!$F$69:$F$76,MATCH($BA124,'Tablas de Códigos'!$B$69:$B$76,1)))),0))),$BA124*$AV124))</f>
        <v/>
      </c>
      <c r="BD124" s="33" t="str">
        <f t="shared" si="121"/>
        <v/>
      </c>
      <c r="BE124" s="33" t="str">
        <f t="shared" si="122"/>
        <v/>
      </c>
      <c r="BF124" s="33" t="str">
        <f t="shared" si="123"/>
        <v/>
      </c>
    </row>
    <row r="125" spans="1:58" ht="15" customHeight="1">
      <c r="A125" s="13"/>
      <c r="B125" s="27"/>
      <c r="C125" s="13"/>
      <c r="D125" s="28"/>
      <c r="E125" s="13"/>
      <c r="F125" s="13"/>
      <c r="G125" s="13"/>
      <c r="H125" s="28"/>
      <c r="I125" s="27"/>
      <c r="J125" s="13"/>
      <c r="K125" s="29" t="str">
        <f t="shared" si="93"/>
        <v/>
      </c>
      <c r="L125" s="14"/>
      <c r="M125" s="30"/>
      <c r="N125" s="13"/>
      <c r="O125" s="13"/>
      <c r="P125" s="14"/>
      <c r="Q125" s="31"/>
      <c r="R125" s="32" t="str">
        <f t="shared" si="94"/>
        <v>00</v>
      </c>
      <c r="S125" s="32" t="str">
        <f t="shared" si="95"/>
        <v/>
      </c>
      <c r="T125" s="32" t="str">
        <f t="shared" si="96"/>
        <v xml:space="preserve">                </v>
      </c>
      <c r="U125" s="32" t="str">
        <f t="shared" si="97"/>
        <v/>
      </c>
      <c r="V125" s="32" t="str">
        <f t="shared" si="98"/>
        <v>0000</v>
      </c>
      <c r="W125" s="32" t="str">
        <f t="shared" si="99"/>
        <v>000</v>
      </c>
      <c r="X125" s="32" t="str">
        <f t="shared" si="100"/>
        <v/>
      </c>
      <c r="Y125" s="32" t="str">
        <f t="shared" si="101"/>
        <v/>
      </c>
      <c r="Z125" s="32" t="str">
        <f t="shared" si="102"/>
        <v/>
      </c>
      <c r="AA125" s="32" t="str">
        <f t="shared" si="103"/>
        <v>00</v>
      </c>
      <c r="AB125" s="32" t="str">
        <f t="shared" si="104"/>
        <v>0</v>
      </c>
      <c r="AC125" s="32" t="str">
        <f t="shared" si="105"/>
        <v/>
      </c>
      <c r="AD125" s="32" t="str">
        <f t="shared" si="106"/>
        <v xml:space="preserve">  0.00</v>
      </c>
      <c r="AE125" s="32" t="str">
        <f t="shared" si="107"/>
        <v xml:space="preserve">          </v>
      </c>
      <c r="AF125" s="32" t="str">
        <f t="shared" si="108"/>
        <v>00</v>
      </c>
      <c r="AG125" s="32" t="str">
        <f t="shared" si="109"/>
        <v xml:space="preserve">                    </v>
      </c>
      <c r="AH125" s="32" t="str">
        <f t="shared" si="110"/>
        <v>00000000000000</v>
      </c>
      <c r="AI125" s="32" t="str">
        <f t="shared" si="111"/>
        <v>00000000000000</v>
      </c>
      <c r="AJ125" s="23" t="str">
        <f t="shared" si="112"/>
        <v/>
      </c>
      <c r="AK125" s="24" t="str">
        <f t="shared" si="113"/>
        <v/>
      </c>
      <c r="AL125" s="32" t="str">
        <f t="shared" si="114"/>
        <v/>
      </c>
      <c r="AM125" s="32" t="str">
        <f t="shared" si="115"/>
        <v/>
      </c>
      <c r="AN125" s="32" t="str">
        <f>IF($A125="","",IFERROR(MATCH($F125,'Tablas de Códigos'!$G$28:$G$52,0),""))</f>
        <v/>
      </c>
      <c r="AO125" s="33" t="str">
        <f>IF($AN125="","",INDEX('Tablas de Códigos'!$H$28:$H$52,$AN125))</f>
        <v/>
      </c>
      <c r="AP125" s="32" t="str">
        <f>IF($AN125="","",INDEX('Tablas de Códigos'!$I$28:$I$52,$AN125))</f>
        <v/>
      </c>
      <c r="AQ125" s="32" t="str">
        <f>IF($AN125="","",INDEX('Tablas de Códigos'!$J$28:$J$52,$AN125))</f>
        <v/>
      </c>
      <c r="AR125" s="32" t="str">
        <f>IF($AN125="","",INDEX('Tablas de Códigos'!$K$28:$K$52,$AN125))</f>
        <v/>
      </c>
      <c r="AS125" s="32" t="str">
        <f>IF($AN125="","",INDEX('Tablas de Códigos'!$L$28:$L$52,$AN125))</f>
        <v/>
      </c>
      <c r="AT125" s="32" t="str">
        <f>IF($AN125="","",INDEX('Tablas de Códigos'!$M$28:$M$52,$AN125))</f>
        <v/>
      </c>
      <c r="AU125" s="32" t="str">
        <f t="shared" si="116"/>
        <v/>
      </c>
      <c r="AV125" s="32" t="str">
        <f t="shared" si="117"/>
        <v/>
      </c>
      <c r="AW125" s="33" t="str">
        <f t="shared" si="118"/>
        <v/>
      </c>
      <c r="AX125" s="33" t="str">
        <f>IF($A125="","",SUMIFS($H$5:H125,$O$5:O125,$O125,$F$5:F125,$F125,$AL$5:AL125,$AL125))</f>
        <v/>
      </c>
      <c r="AY125" s="33" t="str">
        <f>IF($A125="","",SUMIFS($H$5:H124,$O$5:O124,$O125,$F$5:F124,$F125,$AL$5:AL124,$AL125))</f>
        <v/>
      </c>
      <c r="AZ125" s="33" t="str">
        <f t="shared" si="119"/>
        <v/>
      </c>
      <c r="BA125" s="33" t="str">
        <f t="shared" si="120"/>
        <v/>
      </c>
      <c r="BB125" s="33" t="str">
        <f>IF($A125="","",IF($AM125,IF($AQ125="PORC",$AZ125*$AR125,IF($AQ125="ESCALA_GRAL",(INDEX('Tablas de Códigos'!$D$58:$D$65,MATCH($AZ125,'Tablas de Códigos'!$B$58:$B$65,1))+INDEX('Tablas de Códigos'!$E$58:$E$65,MATCH($AZ125,'Tablas de Códigos'!$B$58:$B$65,1))*($AZ125-INDEX('Tablas de Códigos'!$F$58:$F$65,MATCH($AZ125,'Tablas de Códigos'!$B$58:$B$65,1)))),IF($AQ125="ESCALA_119",(INDEX('Tablas de Códigos'!$D$69:$D$76,MATCH($AZ125,'Tablas de Códigos'!$B$69:$B$76,1))+INDEX('Tablas de Códigos'!$E$69:$E$76,MATCH($AZ125,'Tablas de Códigos'!$B$69:$B$76,1))*($AZ125-INDEX('Tablas de Códigos'!$F$69:$F$76,MATCH($AZ125,'Tablas de Códigos'!$B$69:$B$76,1)))),0))),$AZ125*$AV125))</f>
        <v/>
      </c>
      <c r="BC125" s="33" t="str">
        <f>IF($A125="","",IF($AM125,IF($AQ125="PORC",$BA125*$AR125,IF($AQ125="ESCALA_GRAL",(INDEX('Tablas de Códigos'!$D$58:$D$65,MATCH($BA125,'Tablas de Códigos'!$B$58:$B$65,1))+INDEX('Tablas de Códigos'!$E$58:$E$65,MATCH($BA125,'Tablas de Códigos'!$B$58:$B$65,1))*($BA125-INDEX('Tablas de Códigos'!$F$58:$F$65,MATCH($BA125,'Tablas de Códigos'!$B$58:$B$65,1)))),IF($AQ125="ESCALA_119",(INDEX('Tablas de Códigos'!$D$69:$D$76,MATCH($BA125,'Tablas de Códigos'!$B$69:$B$76,1))+INDEX('Tablas de Códigos'!$E$69:$E$76,MATCH($BA125,'Tablas de Códigos'!$B$69:$B$76,1))*($BA125-INDEX('Tablas de Códigos'!$F$69:$F$76,MATCH($BA125,'Tablas de Códigos'!$B$69:$B$76,1)))),0))),$BA125*$AV125))</f>
        <v/>
      </c>
      <c r="BD125" s="33" t="str">
        <f t="shared" si="121"/>
        <v/>
      </c>
      <c r="BE125" s="33" t="str">
        <f t="shared" si="122"/>
        <v/>
      </c>
      <c r="BF125" s="33" t="str">
        <f t="shared" si="123"/>
        <v/>
      </c>
    </row>
    <row r="126" spans="1:58" ht="15" customHeight="1">
      <c r="A126" s="13"/>
      <c r="B126" s="27"/>
      <c r="C126" s="13"/>
      <c r="D126" s="28"/>
      <c r="E126" s="13"/>
      <c r="F126" s="13"/>
      <c r="G126" s="13"/>
      <c r="H126" s="28"/>
      <c r="I126" s="27"/>
      <c r="J126" s="13"/>
      <c r="K126" s="29" t="str">
        <f t="shared" si="93"/>
        <v/>
      </c>
      <c r="L126" s="14"/>
      <c r="M126" s="30"/>
      <c r="N126" s="13"/>
      <c r="O126" s="13"/>
      <c r="P126" s="14"/>
      <c r="Q126" s="31"/>
      <c r="R126" s="32" t="str">
        <f t="shared" si="94"/>
        <v>00</v>
      </c>
      <c r="S126" s="32" t="str">
        <f t="shared" si="95"/>
        <v/>
      </c>
      <c r="T126" s="32" t="str">
        <f t="shared" si="96"/>
        <v xml:space="preserve">                </v>
      </c>
      <c r="U126" s="32" t="str">
        <f t="shared" si="97"/>
        <v/>
      </c>
      <c r="V126" s="32" t="str">
        <f t="shared" si="98"/>
        <v>0000</v>
      </c>
      <c r="W126" s="32" t="str">
        <f t="shared" si="99"/>
        <v>000</v>
      </c>
      <c r="X126" s="32" t="str">
        <f t="shared" si="100"/>
        <v/>
      </c>
      <c r="Y126" s="32" t="str">
        <f t="shared" si="101"/>
        <v/>
      </c>
      <c r="Z126" s="32" t="str">
        <f t="shared" si="102"/>
        <v/>
      </c>
      <c r="AA126" s="32" t="str">
        <f t="shared" si="103"/>
        <v>00</v>
      </c>
      <c r="AB126" s="32" t="str">
        <f t="shared" si="104"/>
        <v>0</v>
      </c>
      <c r="AC126" s="32" t="str">
        <f t="shared" si="105"/>
        <v/>
      </c>
      <c r="AD126" s="32" t="str">
        <f t="shared" si="106"/>
        <v xml:space="preserve">  0.00</v>
      </c>
      <c r="AE126" s="32" t="str">
        <f t="shared" si="107"/>
        <v xml:space="preserve">          </v>
      </c>
      <c r="AF126" s="32" t="str">
        <f t="shared" si="108"/>
        <v>00</v>
      </c>
      <c r="AG126" s="32" t="str">
        <f t="shared" si="109"/>
        <v xml:space="preserve">                    </v>
      </c>
      <c r="AH126" s="32" t="str">
        <f t="shared" si="110"/>
        <v>00000000000000</v>
      </c>
      <c r="AI126" s="32" t="str">
        <f t="shared" si="111"/>
        <v>00000000000000</v>
      </c>
      <c r="AJ126" s="23" t="str">
        <f t="shared" si="112"/>
        <v/>
      </c>
      <c r="AK126" s="24" t="str">
        <f t="shared" si="113"/>
        <v/>
      </c>
      <c r="AL126" s="32" t="str">
        <f t="shared" si="114"/>
        <v/>
      </c>
      <c r="AM126" s="32" t="str">
        <f t="shared" si="115"/>
        <v/>
      </c>
      <c r="AN126" s="32" t="str">
        <f>IF($A126="","",IFERROR(MATCH($F126,'Tablas de Códigos'!$G$28:$G$52,0),""))</f>
        <v/>
      </c>
      <c r="AO126" s="33" t="str">
        <f>IF($AN126="","",INDEX('Tablas de Códigos'!$H$28:$H$52,$AN126))</f>
        <v/>
      </c>
      <c r="AP126" s="32" t="str">
        <f>IF($AN126="","",INDEX('Tablas de Códigos'!$I$28:$I$52,$AN126))</f>
        <v/>
      </c>
      <c r="AQ126" s="32" t="str">
        <f>IF($AN126="","",INDEX('Tablas de Códigos'!$J$28:$J$52,$AN126))</f>
        <v/>
      </c>
      <c r="AR126" s="32" t="str">
        <f>IF($AN126="","",INDEX('Tablas de Códigos'!$K$28:$K$52,$AN126))</f>
        <v/>
      </c>
      <c r="AS126" s="32" t="str">
        <f>IF($AN126="","",INDEX('Tablas de Códigos'!$L$28:$L$52,$AN126))</f>
        <v/>
      </c>
      <c r="AT126" s="32" t="str">
        <f>IF($AN126="","",INDEX('Tablas de Códigos'!$M$28:$M$52,$AN126))</f>
        <v/>
      </c>
      <c r="AU126" s="32" t="str">
        <f t="shared" si="116"/>
        <v/>
      </c>
      <c r="AV126" s="32" t="str">
        <f t="shared" si="117"/>
        <v/>
      </c>
      <c r="AW126" s="33" t="str">
        <f t="shared" si="118"/>
        <v/>
      </c>
      <c r="AX126" s="33" t="str">
        <f>IF($A126="","",SUMIFS($H$5:H126,$O$5:O126,$O126,$F$5:F126,$F126,$AL$5:AL126,$AL126))</f>
        <v/>
      </c>
      <c r="AY126" s="33" t="str">
        <f>IF($A126="","",SUMIFS($H$5:H125,$O$5:O125,$O126,$F$5:F125,$F126,$AL$5:AL125,$AL126))</f>
        <v/>
      </c>
      <c r="AZ126" s="33" t="str">
        <f t="shared" si="119"/>
        <v/>
      </c>
      <c r="BA126" s="33" t="str">
        <f t="shared" si="120"/>
        <v/>
      </c>
      <c r="BB126" s="33" t="str">
        <f>IF($A126="","",IF($AM126,IF($AQ126="PORC",$AZ126*$AR126,IF($AQ126="ESCALA_GRAL",(INDEX('Tablas de Códigos'!$D$58:$D$65,MATCH($AZ126,'Tablas de Códigos'!$B$58:$B$65,1))+INDEX('Tablas de Códigos'!$E$58:$E$65,MATCH($AZ126,'Tablas de Códigos'!$B$58:$B$65,1))*($AZ126-INDEX('Tablas de Códigos'!$F$58:$F$65,MATCH($AZ126,'Tablas de Códigos'!$B$58:$B$65,1)))),IF($AQ126="ESCALA_119",(INDEX('Tablas de Códigos'!$D$69:$D$76,MATCH($AZ126,'Tablas de Códigos'!$B$69:$B$76,1))+INDEX('Tablas de Códigos'!$E$69:$E$76,MATCH($AZ126,'Tablas de Códigos'!$B$69:$B$76,1))*($AZ126-INDEX('Tablas de Códigos'!$F$69:$F$76,MATCH($AZ126,'Tablas de Códigos'!$B$69:$B$76,1)))),0))),$AZ126*$AV126))</f>
        <v/>
      </c>
      <c r="BC126" s="33" t="str">
        <f>IF($A126="","",IF($AM126,IF($AQ126="PORC",$BA126*$AR126,IF($AQ126="ESCALA_GRAL",(INDEX('Tablas de Códigos'!$D$58:$D$65,MATCH($BA126,'Tablas de Códigos'!$B$58:$B$65,1))+INDEX('Tablas de Códigos'!$E$58:$E$65,MATCH($BA126,'Tablas de Códigos'!$B$58:$B$65,1))*($BA126-INDEX('Tablas de Códigos'!$F$58:$F$65,MATCH($BA126,'Tablas de Códigos'!$B$58:$B$65,1)))),IF($AQ126="ESCALA_119",(INDEX('Tablas de Códigos'!$D$69:$D$76,MATCH($BA126,'Tablas de Códigos'!$B$69:$B$76,1))+INDEX('Tablas de Códigos'!$E$69:$E$76,MATCH($BA126,'Tablas de Códigos'!$B$69:$B$76,1))*($BA126-INDEX('Tablas de Códigos'!$F$69:$F$76,MATCH($BA126,'Tablas de Códigos'!$B$69:$B$76,1)))),0))),$BA126*$AV126))</f>
        <v/>
      </c>
      <c r="BD126" s="33" t="str">
        <f t="shared" si="121"/>
        <v/>
      </c>
      <c r="BE126" s="33" t="str">
        <f t="shared" si="122"/>
        <v/>
      </c>
      <c r="BF126" s="33" t="str">
        <f t="shared" si="123"/>
        <v/>
      </c>
    </row>
    <row r="127" spans="1:58" ht="15" customHeight="1">
      <c r="A127" s="13"/>
      <c r="B127" s="27"/>
      <c r="C127" s="13"/>
      <c r="D127" s="28"/>
      <c r="E127" s="13"/>
      <c r="F127" s="13"/>
      <c r="G127" s="13"/>
      <c r="H127" s="28"/>
      <c r="I127" s="27"/>
      <c r="J127" s="13"/>
      <c r="K127" s="29" t="str">
        <f t="shared" si="93"/>
        <v/>
      </c>
      <c r="L127" s="14"/>
      <c r="M127" s="30"/>
      <c r="N127" s="13"/>
      <c r="O127" s="13"/>
      <c r="P127" s="14"/>
      <c r="Q127" s="31"/>
      <c r="R127" s="32" t="str">
        <f t="shared" si="94"/>
        <v>00</v>
      </c>
      <c r="S127" s="32" t="str">
        <f t="shared" si="95"/>
        <v/>
      </c>
      <c r="T127" s="32" t="str">
        <f t="shared" si="96"/>
        <v xml:space="preserve">                </v>
      </c>
      <c r="U127" s="32" t="str">
        <f t="shared" si="97"/>
        <v/>
      </c>
      <c r="V127" s="32" t="str">
        <f t="shared" si="98"/>
        <v>0000</v>
      </c>
      <c r="W127" s="32" t="str">
        <f t="shared" si="99"/>
        <v>000</v>
      </c>
      <c r="X127" s="32" t="str">
        <f t="shared" si="100"/>
        <v/>
      </c>
      <c r="Y127" s="32" t="str">
        <f t="shared" si="101"/>
        <v/>
      </c>
      <c r="Z127" s="32" t="str">
        <f t="shared" si="102"/>
        <v/>
      </c>
      <c r="AA127" s="32" t="str">
        <f t="shared" si="103"/>
        <v>00</v>
      </c>
      <c r="AB127" s="32" t="str">
        <f t="shared" si="104"/>
        <v>0</v>
      </c>
      <c r="AC127" s="32" t="str">
        <f t="shared" si="105"/>
        <v/>
      </c>
      <c r="AD127" s="32" t="str">
        <f t="shared" si="106"/>
        <v xml:space="preserve">  0.00</v>
      </c>
      <c r="AE127" s="32" t="str">
        <f t="shared" si="107"/>
        <v xml:space="preserve">          </v>
      </c>
      <c r="AF127" s="32" t="str">
        <f t="shared" si="108"/>
        <v>00</v>
      </c>
      <c r="AG127" s="32" t="str">
        <f t="shared" si="109"/>
        <v xml:space="preserve">                    </v>
      </c>
      <c r="AH127" s="32" t="str">
        <f t="shared" si="110"/>
        <v>00000000000000</v>
      </c>
      <c r="AI127" s="32" t="str">
        <f t="shared" si="111"/>
        <v>00000000000000</v>
      </c>
      <c r="AJ127" s="23" t="str">
        <f t="shared" si="112"/>
        <v/>
      </c>
      <c r="AK127" s="24" t="str">
        <f t="shared" si="113"/>
        <v/>
      </c>
      <c r="AL127" s="32" t="str">
        <f t="shared" si="114"/>
        <v/>
      </c>
      <c r="AM127" s="32" t="str">
        <f t="shared" si="115"/>
        <v/>
      </c>
      <c r="AN127" s="32" t="str">
        <f>IF($A127="","",IFERROR(MATCH($F127,'Tablas de Códigos'!$G$28:$G$52,0),""))</f>
        <v/>
      </c>
      <c r="AO127" s="33" t="str">
        <f>IF($AN127="","",INDEX('Tablas de Códigos'!$H$28:$H$52,$AN127))</f>
        <v/>
      </c>
      <c r="AP127" s="32" t="str">
        <f>IF($AN127="","",INDEX('Tablas de Códigos'!$I$28:$I$52,$AN127))</f>
        <v/>
      </c>
      <c r="AQ127" s="32" t="str">
        <f>IF($AN127="","",INDEX('Tablas de Códigos'!$J$28:$J$52,$AN127))</f>
        <v/>
      </c>
      <c r="AR127" s="32" t="str">
        <f>IF($AN127="","",INDEX('Tablas de Códigos'!$K$28:$K$52,$AN127))</f>
        <v/>
      </c>
      <c r="AS127" s="32" t="str">
        <f>IF($AN127="","",INDEX('Tablas de Códigos'!$L$28:$L$52,$AN127))</f>
        <v/>
      </c>
      <c r="AT127" s="32" t="str">
        <f>IF($AN127="","",INDEX('Tablas de Códigos'!$M$28:$M$52,$AN127))</f>
        <v/>
      </c>
      <c r="AU127" s="32" t="str">
        <f t="shared" si="116"/>
        <v/>
      </c>
      <c r="AV127" s="32" t="str">
        <f t="shared" si="117"/>
        <v/>
      </c>
      <c r="AW127" s="33" t="str">
        <f t="shared" si="118"/>
        <v/>
      </c>
      <c r="AX127" s="33" t="str">
        <f>IF($A127="","",SUMIFS($H$5:H127,$O$5:O127,$O127,$F$5:F127,$F127,$AL$5:AL127,$AL127))</f>
        <v/>
      </c>
      <c r="AY127" s="33" t="str">
        <f>IF($A127="","",SUMIFS($H$5:H126,$O$5:O126,$O127,$F$5:F126,$F127,$AL$5:AL126,$AL127))</f>
        <v/>
      </c>
      <c r="AZ127" s="33" t="str">
        <f t="shared" si="119"/>
        <v/>
      </c>
      <c r="BA127" s="33" t="str">
        <f t="shared" si="120"/>
        <v/>
      </c>
      <c r="BB127" s="33" t="str">
        <f>IF($A127="","",IF($AM127,IF($AQ127="PORC",$AZ127*$AR127,IF($AQ127="ESCALA_GRAL",(INDEX('Tablas de Códigos'!$D$58:$D$65,MATCH($AZ127,'Tablas de Códigos'!$B$58:$B$65,1))+INDEX('Tablas de Códigos'!$E$58:$E$65,MATCH($AZ127,'Tablas de Códigos'!$B$58:$B$65,1))*($AZ127-INDEX('Tablas de Códigos'!$F$58:$F$65,MATCH($AZ127,'Tablas de Códigos'!$B$58:$B$65,1)))),IF($AQ127="ESCALA_119",(INDEX('Tablas de Códigos'!$D$69:$D$76,MATCH($AZ127,'Tablas de Códigos'!$B$69:$B$76,1))+INDEX('Tablas de Códigos'!$E$69:$E$76,MATCH($AZ127,'Tablas de Códigos'!$B$69:$B$76,1))*($AZ127-INDEX('Tablas de Códigos'!$F$69:$F$76,MATCH($AZ127,'Tablas de Códigos'!$B$69:$B$76,1)))),0))),$AZ127*$AV127))</f>
        <v/>
      </c>
      <c r="BC127" s="33" t="str">
        <f>IF($A127="","",IF($AM127,IF($AQ127="PORC",$BA127*$AR127,IF($AQ127="ESCALA_GRAL",(INDEX('Tablas de Códigos'!$D$58:$D$65,MATCH($BA127,'Tablas de Códigos'!$B$58:$B$65,1))+INDEX('Tablas de Códigos'!$E$58:$E$65,MATCH($BA127,'Tablas de Códigos'!$B$58:$B$65,1))*($BA127-INDEX('Tablas de Códigos'!$F$58:$F$65,MATCH($BA127,'Tablas de Códigos'!$B$58:$B$65,1)))),IF($AQ127="ESCALA_119",(INDEX('Tablas de Códigos'!$D$69:$D$76,MATCH($BA127,'Tablas de Códigos'!$B$69:$B$76,1))+INDEX('Tablas de Códigos'!$E$69:$E$76,MATCH($BA127,'Tablas de Códigos'!$B$69:$B$76,1))*($BA127-INDEX('Tablas de Códigos'!$F$69:$F$76,MATCH($BA127,'Tablas de Códigos'!$B$69:$B$76,1)))),0))),$BA127*$AV127))</f>
        <v/>
      </c>
      <c r="BD127" s="33" t="str">
        <f t="shared" si="121"/>
        <v/>
      </c>
      <c r="BE127" s="33" t="str">
        <f t="shared" si="122"/>
        <v/>
      </c>
      <c r="BF127" s="33" t="str">
        <f t="shared" si="123"/>
        <v/>
      </c>
    </row>
    <row r="128" spans="1:58" ht="15" customHeight="1">
      <c r="A128" s="13"/>
      <c r="B128" s="27"/>
      <c r="C128" s="13"/>
      <c r="D128" s="28"/>
      <c r="E128" s="13"/>
      <c r="F128" s="13"/>
      <c r="G128" s="13"/>
      <c r="H128" s="28"/>
      <c r="I128" s="27"/>
      <c r="J128" s="13"/>
      <c r="K128" s="29" t="str">
        <f t="shared" si="93"/>
        <v/>
      </c>
      <c r="L128" s="14"/>
      <c r="M128" s="30"/>
      <c r="N128" s="13"/>
      <c r="O128" s="13"/>
      <c r="P128" s="14"/>
      <c r="Q128" s="31"/>
      <c r="R128" s="32" t="str">
        <f t="shared" si="94"/>
        <v>00</v>
      </c>
      <c r="S128" s="32" t="str">
        <f t="shared" si="95"/>
        <v/>
      </c>
      <c r="T128" s="32" t="str">
        <f t="shared" si="96"/>
        <v xml:space="preserve">                </v>
      </c>
      <c r="U128" s="32" t="str">
        <f t="shared" si="97"/>
        <v/>
      </c>
      <c r="V128" s="32" t="str">
        <f t="shared" si="98"/>
        <v>0000</v>
      </c>
      <c r="W128" s="32" t="str">
        <f t="shared" si="99"/>
        <v>000</v>
      </c>
      <c r="X128" s="32" t="str">
        <f t="shared" si="100"/>
        <v/>
      </c>
      <c r="Y128" s="32" t="str">
        <f t="shared" si="101"/>
        <v/>
      </c>
      <c r="Z128" s="32" t="str">
        <f t="shared" si="102"/>
        <v/>
      </c>
      <c r="AA128" s="32" t="str">
        <f t="shared" si="103"/>
        <v>00</v>
      </c>
      <c r="AB128" s="32" t="str">
        <f t="shared" si="104"/>
        <v>0</v>
      </c>
      <c r="AC128" s="32" t="str">
        <f t="shared" si="105"/>
        <v/>
      </c>
      <c r="AD128" s="32" t="str">
        <f t="shared" si="106"/>
        <v xml:space="preserve">  0.00</v>
      </c>
      <c r="AE128" s="32" t="str">
        <f t="shared" si="107"/>
        <v xml:space="preserve">          </v>
      </c>
      <c r="AF128" s="32" t="str">
        <f t="shared" si="108"/>
        <v>00</v>
      </c>
      <c r="AG128" s="32" t="str">
        <f t="shared" si="109"/>
        <v xml:space="preserve">                    </v>
      </c>
      <c r="AH128" s="32" t="str">
        <f t="shared" si="110"/>
        <v>00000000000000</v>
      </c>
      <c r="AI128" s="32" t="str">
        <f t="shared" si="111"/>
        <v>00000000000000</v>
      </c>
      <c r="AJ128" s="23" t="str">
        <f t="shared" si="112"/>
        <v/>
      </c>
      <c r="AK128" s="24" t="str">
        <f t="shared" si="113"/>
        <v/>
      </c>
      <c r="AL128" s="32" t="str">
        <f t="shared" si="114"/>
        <v/>
      </c>
      <c r="AM128" s="32" t="str">
        <f t="shared" si="115"/>
        <v/>
      </c>
      <c r="AN128" s="32" t="str">
        <f>IF($A128="","",IFERROR(MATCH($F128,'Tablas de Códigos'!$G$28:$G$52,0),""))</f>
        <v/>
      </c>
      <c r="AO128" s="33" t="str">
        <f>IF($AN128="","",INDEX('Tablas de Códigos'!$H$28:$H$52,$AN128))</f>
        <v/>
      </c>
      <c r="AP128" s="32" t="str">
        <f>IF($AN128="","",INDEX('Tablas de Códigos'!$I$28:$I$52,$AN128))</f>
        <v/>
      </c>
      <c r="AQ128" s="32" t="str">
        <f>IF($AN128="","",INDEX('Tablas de Códigos'!$J$28:$J$52,$AN128))</f>
        <v/>
      </c>
      <c r="AR128" s="32" t="str">
        <f>IF($AN128="","",INDEX('Tablas de Códigos'!$K$28:$K$52,$AN128))</f>
        <v/>
      </c>
      <c r="AS128" s="32" t="str">
        <f>IF($AN128="","",INDEX('Tablas de Códigos'!$L$28:$L$52,$AN128))</f>
        <v/>
      </c>
      <c r="AT128" s="32" t="str">
        <f>IF($AN128="","",INDEX('Tablas de Códigos'!$M$28:$M$52,$AN128))</f>
        <v/>
      </c>
      <c r="AU128" s="32" t="str">
        <f t="shared" si="116"/>
        <v/>
      </c>
      <c r="AV128" s="32" t="str">
        <f t="shared" si="117"/>
        <v/>
      </c>
      <c r="AW128" s="33" t="str">
        <f t="shared" si="118"/>
        <v/>
      </c>
      <c r="AX128" s="33" t="str">
        <f>IF($A128="","",SUMIFS($H$5:H128,$O$5:O128,$O128,$F$5:F128,$F128,$AL$5:AL128,$AL128))</f>
        <v/>
      </c>
      <c r="AY128" s="33" t="str">
        <f>IF($A128="","",SUMIFS($H$5:H127,$O$5:O127,$O128,$F$5:F127,$F128,$AL$5:AL127,$AL128))</f>
        <v/>
      </c>
      <c r="AZ128" s="33" t="str">
        <f t="shared" si="119"/>
        <v/>
      </c>
      <c r="BA128" s="33" t="str">
        <f t="shared" si="120"/>
        <v/>
      </c>
      <c r="BB128" s="33" t="str">
        <f>IF($A128="","",IF($AM128,IF($AQ128="PORC",$AZ128*$AR128,IF($AQ128="ESCALA_GRAL",(INDEX('Tablas de Códigos'!$D$58:$D$65,MATCH($AZ128,'Tablas de Códigos'!$B$58:$B$65,1))+INDEX('Tablas de Códigos'!$E$58:$E$65,MATCH($AZ128,'Tablas de Códigos'!$B$58:$B$65,1))*($AZ128-INDEX('Tablas de Códigos'!$F$58:$F$65,MATCH($AZ128,'Tablas de Códigos'!$B$58:$B$65,1)))),IF($AQ128="ESCALA_119",(INDEX('Tablas de Códigos'!$D$69:$D$76,MATCH($AZ128,'Tablas de Códigos'!$B$69:$B$76,1))+INDEX('Tablas de Códigos'!$E$69:$E$76,MATCH($AZ128,'Tablas de Códigos'!$B$69:$B$76,1))*($AZ128-INDEX('Tablas de Códigos'!$F$69:$F$76,MATCH($AZ128,'Tablas de Códigos'!$B$69:$B$76,1)))),0))),$AZ128*$AV128))</f>
        <v/>
      </c>
      <c r="BC128" s="33" t="str">
        <f>IF($A128="","",IF($AM128,IF($AQ128="PORC",$BA128*$AR128,IF($AQ128="ESCALA_GRAL",(INDEX('Tablas de Códigos'!$D$58:$D$65,MATCH($BA128,'Tablas de Códigos'!$B$58:$B$65,1))+INDEX('Tablas de Códigos'!$E$58:$E$65,MATCH($BA128,'Tablas de Códigos'!$B$58:$B$65,1))*($BA128-INDEX('Tablas de Códigos'!$F$58:$F$65,MATCH($BA128,'Tablas de Códigos'!$B$58:$B$65,1)))),IF($AQ128="ESCALA_119",(INDEX('Tablas de Códigos'!$D$69:$D$76,MATCH($BA128,'Tablas de Códigos'!$B$69:$B$76,1))+INDEX('Tablas de Códigos'!$E$69:$E$76,MATCH($BA128,'Tablas de Códigos'!$B$69:$B$76,1))*($BA128-INDEX('Tablas de Códigos'!$F$69:$F$76,MATCH($BA128,'Tablas de Códigos'!$B$69:$B$76,1)))),0))),$BA128*$AV128))</f>
        <v/>
      </c>
      <c r="BD128" s="33" t="str">
        <f t="shared" si="121"/>
        <v/>
      </c>
      <c r="BE128" s="33" t="str">
        <f t="shared" si="122"/>
        <v/>
      </c>
      <c r="BF128" s="33" t="str">
        <f t="shared" si="123"/>
        <v/>
      </c>
    </row>
    <row r="129" spans="1:58" ht="15" customHeight="1">
      <c r="A129" s="13"/>
      <c r="B129" s="27"/>
      <c r="C129" s="13"/>
      <c r="D129" s="28"/>
      <c r="E129" s="13"/>
      <c r="F129" s="13"/>
      <c r="G129" s="13"/>
      <c r="H129" s="28"/>
      <c r="I129" s="27"/>
      <c r="J129" s="13"/>
      <c r="K129" s="29" t="str">
        <f t="shared" si="93"/>
        <v/>
      </c>
      <c r="L129" s="14"/>
      <c r="M129" s="30"/>
      <c r="N129" s="13"/>
      <c r="O129" s="13"/>
      <c r="P129" s="14"/>
      <c r="Q129" s="31"/>
      <c r="R129" s="32" t="str">
        <f t="shared" si="94"/>
        <v>00</v>
      </c>
      <c r="S129" s="32" t="str">
        <f t="shared" si="95"/>
        <v/>
      </c>
      <c r="T129" s="32" t="str">
        <f t="shared" si="96"/>
        <v xml:space="preserve">                </v>
      </c>
      <c r="U129" s="32" t="str">
        <f t="shared" si="97"/>
        <v/>
      </c>
      <c r="V129" s="32" t="str">
        <f t="shared" si="98"/>
        <v>0000</v>
      </c>
      <c r="W129" s="32" t="str">
        <f t="shared" si="99"/>
        <v>000</v>
      </c>
      <c r="X129" s="32" t="str">
        <f t="shared" si="100"/>
        <v/>
      </c>
      <c r="Y129" s="32" t="str">
        <f t="shared" si="101"/>
        <v/>
      </c>
      <c r="Z129" s="32" t="str">
        <f t="shared" si="102"/>
        <v/>
      </c>
      <c r="AA129" s="32" t="str">
        <f t="shared" si="103"/>
        <v>00</v>
      </c>
      <c r="AB129" s="32" t="str">
        <f t="shared" si="104"/>
        <v>0</v>
      </c>
      <c r="AC129" s="32" t="str">
        <f t="shared" si="105"/>
        <v/>
      </c>
      <c r="AD129" s="32" t="str">
        <f t="shared" si="106"/>
        <v xml:space="preserve">  0.00</v>
      </c>
      <c r="AE129" s="32" t="str">
        <f t="shared" si="107"/>
        <v xml:space="preserve">          </v>
      </c>
      <c r="AF129" s="32" t="str">
        <f t="shared" si="108"/>
        <v>00</v>
      </c>
      <c r="AG129" s="32" t="str">
        <f t="shared" si="109"/>
        <v xml:space="preserve">                    </v>
      </c>
      <c r="AH129" s="32" t="str">
        <f t="shared" si="110"/>
        <v>00000000000000</v>
      </c>
      <c r="AI129" s="32" t="str">
        <f t="shared" si="111"/>
        <v>00000000000000</v>
      </c>
      <c r="AJ129" s="23" t="str">
        <f t="shared" si="112"/>
        <v/>
      </c>
      <c r="AK129" s="24" t="str">
        <f t="shared" si="113"/>
        <v/>
      </c>
      <c r="AL129" s="32" t="str">
        <f t="shared" si="114"/>
        <v/>
      </c>
      <c r="AM129" s="32" t="str">
        <f t="shared" si="115"/>
        <v/>
      </c>
      <c r="AN129" s="32" t="str">
        <f>IF($A129="","",IFERROR(MATCH($F129,'Tablas de Códigos'!$G$28:$G$52,0),""))</f>
        <v/>
      </c>
      <c r="AO129" s="33" t="str">
        <f>IF($AN129="","",INDEX('Tablas de Códigos'!$H$28:$H$52,$AN129))</f>
        <v/>
      </c>
      <c r="AP129" s="32" t="str">
        <f>IF($AN129="","",INDEX('Tablas de Códigos'!$I$28:$I$52,$AN129))</f>
        <v/>
      </c>
      <c r="AQ129" s="32" t="str">
        <f>IF($AN129="","",INDEX('Tablas de Códigos'!$J$28:$J$52,$AN129))</f>
        <v/>
      </c>
      <c r="AR129" s="32" t="str">
        <f>IF($AN129="","",INDEX('Tablas de Códigos'!$K$28:$K$52,$AN129))</f>
        <v/>
      </c>
      <c r="AS129" s="32" t="str">
        <f>IF($AN129="","",INDEX('Tablas de Códigos'!$L$28:$L$52,$AN129))</f>
        <v/>
      </c>
      <c r="AT129" s="32" t="str">
        <f>IF($AN129="","",INDEX('Tablas de Códigos'!$M$28:$M$52,$AN129))</f>
        <v/>
      </c>
      <c r="AU129" s="32" t="str">
        <f t="shared" si="116"/>
        <v/>
      </c>
      <c r="AV129" s="32" t="str">
        <f t="shared" si="117"/>
        <v/>
      </c>
      <c r="AW129" s="33" t="str">
        <f t="shared" si="118"/>
        <v/>
      </c>
      <c r="AX129" s="33" t="str">
        <f>IF($A129="","",SUMIFS($H$5:H129,$O$5:O129,$O129,$F$5:F129,$F129,$AL$5:AL129,$AL129))</f>
        <v/>
      </c>
      <c r="AY129" s="33" t="str">
        <f>IF($A129="","",SUMIFS($H$5:H128,$O$5:O128,$O129,$F$5:F128,$F129,$AL$5:AL128,$AL129))</f>
        <v/>
      </c>
      <c r="AZ129" s="33" t="str">
        <f t="shared" si="119"/>
        <v/>
      </c>
      <c r="BA129" s="33" t="str">
        <f t="shared" si="120"/>
        <v/>
      </c>
      <c r="BB129" s="33" t="str">
        <f>IF($A129="","",IF($AM129,IF($AQ129="PORC",$AZ129*$AR129,IF($AQ129="ESCALA_GRAL",(INDEX('Tablas de Códigos'!$D$58:$D$65,MATCH($AZ129,'Tablas de Códigos'!$B$58:$B$65,1))+INDEX('Tablas de Códigos'!$E$58:$E$65,MATCH($AZ129,'Tablas de Códigos'!$B$58:$B$65,1))*($AZ129-INDEX('Tablas de Códigos'!$F$58:$F$65,MATCH($AZ129,'Tablas de Códigos'!$B$58:$B$65,1)))),IF($AQ129="ESCALA_119",(INDEX('Tablas de Códigos'!$D$69:$D$76,MATCH($AZ129,'Tablas de Códigos'!$B$69:$B$76,1))+INDEX('Tablas de Códigos'!$E$69:$E$76,MATCH($AZ129,'Tablas de Códigos'!$B$69:$B$76,1))*($AZ129-INDEX('Tablas de Códigos'!$F$69:$F$76,MATCH($AZ129,'Tablas de Códigos'!$B$69:$B$76,1)))),0))),$AZ129*$AV129))</f>
        <v/>
      </c>
      <c r="BC129" s="33" t="str">
        <f>IF($A129="","",IF($AM129,IF($AQ129="PORC",$BA129*$AR129,IF($AQ129="ESCALA_GRAL",(INDEX('Tablas de Códigos'!$D$58:$D$65,MATCH($BA129,'Tablas de Códigos'!$B$58:$B$65,1))+INDEX('Tablas de Códigos'!$E$58:$E$65,MATCH($BA129,'Tablas de Códigos'!$B$58:$B$65,1))*($BA129-INDEX('Tablas de Códigos'!$F$58:$F$65,MATCH($BA129,'Tablas de Códigos'!$B$58:$B$65,1)))),IF($AQ129="ESCALA_119",(INDEX('Tablas de Códigos'!$D$69:$D$76,MATCH($BA129,'Tablas de Códigos'!$B$69:$B$76,1))+INDEX('Tablas de Códigos'!$E$69:$E$76,MATCH($BA129,'Tablas de Códigos'!$B$69:$B$76,1))*($BA129-INDEX('Tablas de Códigos'!$F$69:$F$76,MATCH($BA129,'Tablas de Códigos'!$B$69:$B$76,1)))),0))),$BA129*$AV129))</f>
        <v/>
      </c>
      <c r="BD129" s="33" t="str">
        <f t="shared" si="121"/>
        <v/>
      </c>
      <c r="BE129" s="33" t="str">
        <f t="shared" si="122"/>
        <v/>
      </c>
      <c r="BF129" s="33" t="str">
        <f t="shared" si="123"/>
        <v/>
      </c>
    </row>
    <row r="130" spans="1:58" ht="15" customHeight="1">
      <c r="A130" s="13"/>
      <c r="B130" s="27"/>
      <c r="C130" s="13"/>
      <c r="D130" s="28"/>
      <c r="E130" s="13"/>
      <c r="F130" s="13"/>
      <c r="G130" s="13"/>
      <c r="H130" s="28"/>
      <c r="I130" s="27"/>
      <c r="J130" s="13"/>
      <c r="K130" s="29" t="str">
        <f t="shared" si="93"/>
        <v/>
      </c>
      <c r="L130" s="14"/>
      <c r="M130" s="30"/>
      <c r="N130" s="13"/>
      <c r="O130" s="13"/>
      <c r="P130" s="14"/>
      <c r="Q130" s="31"/>
      <c r="R130" s="32" t="str">
        <f t="shared" si="94"/>
        <v>00</v>
      </c>
      <c r="S130" s="32" t="str">
        <f t="shared" si="95"/>
        <v/>
      </c>
      <c r="T130" s="32" t="str">
        <f t="shared" si="96"/>
        <v xml:space="preserve">                </v>
      </c>
      <c r="U130" s="32" t="str">
        <f t="shared" si="97"/>
        <v/>
      </c>
      <c r="V130" s="32" t="str">
        <f t="shared" si="98"/>
        <v>0000</v>
      </c>
      <c r="W130" s="32" t="str">
        <f t="shared" si="99"/>
        <v>000</v>
      </c>
      <c r="X130" s="32" t="str">
        <f t="shared" si="100"/>
        <v/>
      </c>
      <c r="Y130" s="32" t="str">
        <f t="shared" si="101"/>
        <v/>
      </c>
      <c r="Z130" s="32" t="str">
        <f t="shared" si="102"/>
        <v/>
      </c>
      <c r="AA130" s="32" t="str">
        <f t="shared" si="103"/>
        <v>00</v>
      </c>
      <c r="AB130" s="32" t="str">
        <f t="shared" si="104"/>
        <v>0</v>
      </c>
      <c r="AC130" s="32" t="str">
        <f t="shared" si="105"/>
        <v/>
      </c>
      <c r="AD130" s="32" t="str">
        <f t="shared" si="106"/>
        <v xml:space="preserve">  0.00</v>
      </c>
      <c r="AE130" s="32" t="str">
        <f t="shared" si="107"/>
        <v xml:space="preserve">          </v>
      </c>
      <c r="AF130" s="32" t="str">
        <f t="shared" si="108"/>
        <v>00</v>
      </c>
      <c r="AG130" s="32" t="str">
        <f t="shared" si="109"/>
        <v xml:space="preserve">                    </v>
      </c>
      <c r="AH130" s="32" t="str">
        <f t="shared" si="110"/>
        <v>00000000000000</v>
      </c>
      <c r="AI130" s="32" t="str">
        <f t="shared" si="111"/>
        <v>00000000000000</v>
      </c>
      <c r="AJ130" s="23" t="str">
        <f t="shared" si="112"/>
        <v/>
      </c>
      <c r="AK130" s="24" t="str">
        <f t="shared" si="113"/>
        <v/>
      </c>
      <c r="AL130" s="32" t="str">
        <f t="shared" si="114"/>
        <v/>
      </c>
      <c r="AM130" s="32" t="str">
        <f t="shared" si="115"/>
        <v/>
      </c>
      <c r="AN130" s="32" t="str">
        <f>IF($A130="","",IFERROR(MATCH($F130,'Tablas de Códigos'!$G$28:$G$52,0),""))</f>
        <v/>
      </c>
      <c r="AO130" s="33" t="str">
        <f>IF($AN130="","",INDEX('Tablas de Códigos'!$H$28:$H$52,$AN130))</f>
        <v/>
      </c>
      <c r="AP130" s="32" t="str">
        <f>IF($AN130="","",INDEX('Tablas de Códigos'!$I$28:$I$52,$AN130))</f>
        <v/>
      </c>
      <c r="AQ130" s="32" t="str">
        <f>IF($AN130="","",INDEX('Tablas de Códigos'!$J$28:$J$52,$AN130))</f>
        <v/>
      </c>
      <c r="AR130" s="32" t="str">
        <f>IF($AN130="","",INDEX('Tablas de Códigos'!$K$28:$K$52,$AN130))</f>
        <v/>
      </c>
      <c r="AS130" s="32" t="str">
        <f>IF($AN130="","",INDEX('Tablas de Códigos'!$L$28:$L$52,$AN130))</f>
        <v/>
      </c>
      <c r="AT130" s="32" t="str">
        <f>IF($AN130="","",INDEX('Tablas de Códigos'!$M$28:$M$52,$AN130))</f>
        <v/>
      </c>
      <c r="AU130" s="32" t="str">
        <f t="shared" si="116"/>
        <v/>
      </c>
      <c r="AV130" s="32" t="str">
        <f t="shared" si="117"/>
        <v/>
      </c>
      <c r="AW130" s="33" t="str">
        <f t="shared" si="118"/>
        <v/>
      </c>
      <c r="AX130" s="33" t="str">
        <f>IF($A130="","",SUMIFS($H$5:H130,$O$5:O130,$O130,$F$5:F130,$F130,$AL$5:AL130,$AL130))</f>
        <v/>
      </c>
      <c r="AY130" s="33" t="str">
        <f>IF($A130="","",SUMIFS($H$5:H129,$O$5:O129,$O130,$F$5:F129,$F130,$AL$5:AL129,$AL130))</f>
        <v/>
      </c>
      <c r="AZ130" s="33" t="str">
        <f t="shared" si="119"/>
        <v/>
      </c>
      <c r="BA130" s="33" t="str">
        <f t="shared" si="120"/>
        <v/>
      </c>
      <c r="BB130" s="33" t="str">
        <f>IF($A130="","",IF($AM130,IF($AQ130="PORC",$AZ130*$AR130,IF($AQ130="ESCALA_GRAL",(INDEX('Tablas de Códigos'!$D$58:$D$65,MATCH($AZ130,'Tablas de Códigos'!$B$58:$B$65,1))+INDEX('Tablas de Códigos'!$E$58:$E$65,MATCH($AZ130,'Tablas de Códigos'!$B$58:$B$65,1))*($AZ130-INDEX('Tablas de Códigos'!$F$58:$F$65,MATCH($AZ130,'Tablas de Códigos'!$B$58:$B$65,1)))),IF($AQ130="ESCALA_119",(INDEX('Tablas de Códigos'!$D$69:$D$76,MATCH($AZ130,'Tablas de Códigos'!$B$69:$B$76,1))+INDEX('Tablas de Códigos'!$E$69:$E$76,MATCH($AZ130,'Tablas de Códigos'!$B$69:$B$76,1))*($AZ130-INDEX('Tablas de Códigos'!$F$69:$F$76,MATCH($AZ130,'Tablas de Códigos'!$B$69:$B$76,1)))),0))),$AZ130*$AV130))</f>
        <v/>
      </c>
      <c r="BC130" s="33" t="str">
        <f>IF($A130="","",IF($AM130,IF($AQ130="PORC",$BA130*$AR130,IF($AQ130="ESCALA_GRAL",(INDEX('Tablas de Códigos'!$D$58:$D$65,MATCH($BA130,'Tablas de Códigos'!$B$58:$B$65,1))+INDEX('Tablas de Códigos'!$E$58:$E$65,MATCH($BA130,'Tablas de Códigos'!$B$58:$B$65,1))*($BA130-INDEX('Tablas de Códigos'!$F$58:$F$65,MATCH($BA130,'Tablas de Códigos'!$B$58:$B$65,1)))),IF($AQ130="ESCALA_119",(INDEX('Tablas de Códigos'!$D$69:$D$76,MATCH($BA130,'Tablas de Códigos'!$B$69:$B$76,1))+INDEX('Tablas de Códigos'!$E$69:$E$76,MATCH($BA130,'Tablas de Códigos'!$B$69:$B$76,1))*($BA130-INDEX('Tablas de Códigos'!$F$69:$F$76,MATCH($BA130,'Tablas de Códigos'!$B$69:$B$76,1)))),0))),$BA130*$AV130))</f>
        <v/>
      </c>
      <c r="BD130" s="33" t="str">
        <f t="shared" si="121"/>
        <v/>
      </c>
      <c r="BE130" s="33" t="str">
        <f t="shared" si="122"/>
        <v/>
      </c>
      <c r="BF130" s="33" t="str">
        <f t="shared" si="123"/>
        <v/>
      </c>
    </row>
    <row r="131" spans="1:58" ht="15" customHeight="1">
      <c r="A131" s="13"/>
      <c r="B131" s="27"/>
      <c r="C131" s="13"/>
      <c r="D131" s="28"/>
      <c r="E131" s="13"/>
      <c r="F131" s="13"/>
      <c r="G131" s="13"/>
      <c r="H131" s="28"/>
      <c r="I131" s="27"/>
      <c r="J131" s="13"/>
      <c r="K131" s="29" t="str">
        <f t="shared" si="93"/>
        <v/>
      </c>
      <c r="L131" s="14"/>
      <c r="M131" s="30"/>
      <c r="N131" s="13"/>
      <c r="O131" s="13"/>
      <c r="P131" s="14"/>
      <c r="Q131" s="31"/>
      <c r="R131" s="32" t="str">
        <f t="shared" si="94"/>
        <v>00</v>
      </c>
      <c r="S131" s="32" t="str">
        <f t="shared" si="95"/>
        <v/>
      </c>
      <c r="T131" s="32" t="str">
        <f t="shared" si="96"/>
        <v xml:space="preserve">                </v>
      </c>
      <c r="U131" s="32" t="str">
        <f t="shared" si="97"/>
        <v/>
      </c>
      <c r="V131" s="32" t="str">
        <f t="shared" si="98"/>
        <v>0000</v>
      </c>
      <c r="W131" s="32" t="str">
        <f t="shared" si="99"/>
        <v>000</v>
      </c>
      <c r="X131" s="32" t="str">
        <f t="shared" si="100"/>
        <v/>
      </c>
      <c r="Y131" s="32" t="str">
        <f t="shared" si="101"/>
        <v/>
      </c>
      <c r="Z131" s="32" t="str">
        <f t="shared" si="102"/>
        <v/>
      </c>
      <c r="AA131" s="32" t="str">
        <f t="shared" si="103"/>
        <v>00</v>
      </c>
      <c r="AB131" s="32" t="str">
        <f t="shared" si="104"/>
        <v>0</v>
      </c>
      <c r="AC131" s="32" t="str">
        <f t="shared" si="105"/>
        <v/>
      </c>
      <c r="AD131" s="32" t="str">
        <f t="shared" si="106"/>
        <v xml:space="preserve">  0.00</v>
      </c>
      <c r="AE131" s="32" t="str">
        <f t="shared" si="107"/>
        <v xml:space="preserve">          </v>
      </c>
      <c r="AF131" s="32" t="str">
        <f t="shared" si="108"/>
        <v>00</v>
      </c>
      <c r="AG131" s="32" t="str">
        <f t="shared" si="109"/>
        <v xml:space="preserve">                    </v>
      </c>
      <c r="AH131" s="32" t="str">
        <f t="shared" si="110"/>
        <v>00000000000000</v>
      </c>
      <c r="AI131" s="32" t="str">
        <f t="shared" si="111"/>
        <v>00000000000000</v>
      </c>
      <c r="AJ131" s="23" t="str">
        <f t="shared" si="112"/>
        <v/>
      </c>
      <c r="AK131" s="24" t="str">
        <f t="shared" si="113"/>
        <v/>
      </c>
      <c r="AL131" s="32" t="str">
        <f t="shared" si="114"/>
        <v/>
      </c>
      <c r="AM131" s="32" t="str">
        <f t="shared" si="115"/>
        <v/>
      </c>
      <c r="AN131" s="32" t="str">
        <f>IF($A131="","",IFERROR(MATCH($F131,'Tablas de Códigos'!$G$28:$G$52,0),""))</f>
        <v/>
      </c>
      <c r="AO131" s="33" t="str">
        <f>IF($AN131="","",INDEX('Tablas de Códigos'!$H$28:$H$52,$AN131))</f>
        <v/>
      </c>
      <c r="AP131" s="32" t="str">
        <f>IF($AN131="","",INDEX('Tablas de Códigos'!$I$28:$I$52,$AN131))</f>
        <v/>
      </c>
      <c r="AQ131" s="32" t="str">
        <f>IF($AN131="","",INDEX('Tablas de Códigos'!$J$28:$J$52,$AN131))</f>
        <v/>
      </c>
      <c r="AR131" s="32" t="str">
        <f>IF($AN131="","",INDEX('Tablas de Códigos'!$K$28:$K$52,$AN131))</f>
        <v/>
      </c>
      <c r="AS131" s="32" t="str">
        <f>IF($AN131="","",INDEX('Tablas de Códigos'!$L$28:$L$52,$AN131))</f>
        <v/>
      </c>
      <c r="AT131" s="32" t="str">
        <f>IF($AN131="","",INDEX('Tablas de Códigos'!$M$28:$M$52,$AN131))</f>
        <v/>
      </c>
      <c r="AU131" s="32" t="str">
        <f t="shared" si="116"/>
        <v/>
      </c>
      <c r="AV131" s="32" t="str">
        <f t="shared" si="117"/>
        <v/>
      </c>
      <c r="AW131" s="33" t="str">
        <f t="shared" si="118"/>
        <v/>
      </c>
      <c r="AX131" s="33" t="str">
        <f>IF($A131="","",SUMIFS($H$5:H131,$O$5:O131,$O131,$F$5:F131,$F131,$AL$5:AL131,$AL131))</f>
        <v/>
      </c>
      <c r="AY131" s="33" t="str">
        <f>IF($A131="","",SUMIFS($H$5:H130,$O$5:O130,$O131,$F$5:F130,$F131,$AL$5:AL130,$AL131))</f>
        <v/>
      </c>
      <c r="AZ131" s="33" t="str">
        <f t="shared" si="119"/>
        <v/>
      </c>
      <c r="BA131" s="33" t="str">
        <f t="shared" si="120"/>
        <v/>
      </c>
      <c r="BB131" s="33" t="str">
        <f>IF($A131="","",IF($AM131,IF($AQ131="PORC",$AZ131*$AR131,IF($AQ131="ESCALA_GRAL",(INDEX('Tablas de Códigos'!$D$58:$D$65,MATCH($AZ131,'Tablas de Códigos'!$B$58:$B$65,1))+INDEX('Tablas de Códigos'!$E$58:$E$65,MATCH($AZ131,'Tablas de Códigos'!$B$58:$B$65,1))*($AZ131-INDEX('Tablas de Códigos'!$F$58:$F$65,MATCH($AZ131,'Tablas de Códigos'!$B$58:$B$65,1)))),IF($AQ131="ESCALA_119",(INDEX('Tablas de Códigos'!$D$69:$D$76,MATCH($AZ131,'Tablas de Códigos'!$B$69:$B$76,1))+INDEX('Tablas de Códigos'!$E$69:$E$76,MATCH($AZ131,'Tablas de Códigos'!$B$69:$B$76,1))*($AZ131-INDEX('Tablas de Códigos'!$F$69:$F$76,MATCH($AZ131,'Tablas de Códigos'!$B$69:$B$76,1)))),0))),$AZ131*$AV131))</f>
        <v/>
      </c>
      <c r="BC131" s="33" t="str">
        <f>IF($A131="","",IF($AM131,IF($AQ131="PORC",$BA131*$AR131,IF($AQ131="ESCALA_GRAL",(INDEX('Tablas de Códigos'!$D$58:$D$65,MATCH($BA131,'Tablas de Códigos'!$B$58:$B$65,1))+INDEX('Tablas de Códigos'!$E$58:$E$65,MATCH($BA131,'Tablas de Códigos'!$B$58:$B$65,1))*($BA131-INDEX('Tablas de Códigos'!$F$58:$F$65,MATCH($BA131,'Tablas de Códigos'!$B$58:$B$65,1)))),IF($AQ131="ESCALA_119",(INDEX('Tablas de Códigos'!$D$69:$D$76,MATCH($BA131,'Tablas de Códigos'!$B$69:$B$76,1))+INDEX('Tablas de Códigos'!$E$69:$E$76,MATCH($BA131,'Tablas de Códigos'!$B$69:$B$76,1))*($BA131-INDEX('Tablas de Códigos'!$F$69:$F$76,MATCH($BA131,'Tablas de Códigos'!$B$69:$B$76,1)))),0))),$BA131*$AV131))</f>
        <v/>
      </c>
      <c r="BD131" s="33" t="str">
        <f t="shared" si="121"/>
        <v/>
      </c>
      <c r="BE131" s="33" t="str">
        <f t="shared" si="122"/>
        <v/>
      </c>
      <c r="BF131" s="33" t="str">
        <f t="shared" si="123"/>
        <v/>
      </c>
    </row>
    <row r="132" spans="1:58" ht="15" customHeight="1">
      <c r="A132" s="13"/>
      <c r="B132" s="27"/>
      <c r="C132" s="13"/>
      <c r="D132" s="28"/>
      <c r="E132" s="13"/>
      <c r="F132" s="13"/>
      <c r="G132" s="13"/>
      <c r="H132" s="28"/>
      <c r="I132" s="27"/>
      <c r="J132" s="13"/>
      <c r="K132" s="29" t="str">
        <f t="shared" si="93"/>
        <v/>
      </c>
      <c r="L132" s="14"/>
      <c r="M132" s="30"/>
      <c r="N132" s="13"/>
      <c r="O132" s="13"/>
      <c r="P132" s="14"/>
      <c r="Q132" s="31"/>
      <c r="R132" s="32" t="str">
        <f t="shared" si="94"/>
        <v>00</v>
      </c>
      <c r="S132" s="32" t="str">
        <f t="shared" si="95"/>
        <v/>
      </c>
      <c r="T132" s="32" t="str">
        <f t="shared" si="96"/>
        <v xml:space="preserve">                </v>
      </c>
      <c r="U132" s="32" t="str">
        <f t="shared" si="97"/>
        <v/>
      </c>
      <c r="V132" s="32" t="str">
        <f t="shared" si="98"/>
        <v>0000</v>
      </c>
      <c r="W132" s="32" t="str">
        <f t="shared" si="99"/>
        <v>000</v>
      </c>
      <c r="X132" s="32" t="str">
        <f t="shared" si="100"/>
        <v/>
      </c>
      <c r="Y132" s="32" t="str">
        <f t="shared" si="101"/>
        <v/>
      </c>
      <c r="Z132" s="32" t="str">
        <f t="shared" si="102"/>
        <v/>
      </c>
      <c r="AA132" s="32" t="str">
        <f t="shared" si="103"/>
        <v>00</v>
      </c>
      <c r="AB132" s="32" t="str">
        <f t="shared" si="104"/>
        <v>0</v>
      </c>
      <c r="AC132" s="32" t="str">
        <f t="shared" si="105"/>
        <v/>
      </c>
      <c r="AD132" s="32" t="str">
        <f t="shared" si="106"/>
        <v xml:space="preserve">  0.00</v>
      </c>
      <c r="AE132" s="32" t="str">
        <f t="shared" si="107"/>
        <v xml:space="preserve">          </v>
      </c>
      <c r="AF132" s="32" t="str">
        <f t="shared" si="108"/>
        <v>00</v>
      </c>
      <c r="AG132" s="32" t="str">
        <f t="shared" si="109"/>
        <v xml:space="preserve">                    </v>
      </c>
      <c r="AH132" s="32" t="str">
        <f t="shared" si="110"/>
        <v>00000000000000</v>
      </c>
      <c r="AI132" s="32" t="str">
        <f t="shared" si="111"/>
        <v>00000000000000</v>
      </c>
      <c r="AJ132" s="23" t="str">
        <f t="shared" si="112"/>
        <v/>
      </c>
      <c r="AK132" s="24" t="str">
        <f t="shared" si="113"/>
        <v/>
      </c>
      <c r="AL132" s="32" t="str">
        <f t="shared" si="114"/>
        <v/>
      </c>
      <c r="AM132" s="32" t="str">
        <f t="shared" si="115"/>
        <v/>
      </c>
      <c r="AN132" s="32" t="str">
        <f>IF($A132="","",IFERROR(MATCH($F132,'Tablas de Códigos'!$G$28:$G$52,0),""))</f>
        <v/>
      </c>
      <c r="AO132" s="33" t="str">
        <f>IF($AN132="","",INDEX('Tablas de Códigos'!$H$28:$H$52,$AN132))</f>
        <v/>
      </c>
      <c r="AP132" s="32" t="str">
        <f>IF($AN132="","",INDEX('Tablas de Códigos'!$I$28:$I$52,$AN132))</f>
        <v/>
      </c>
      <c r="AQ132" s="32" t="str">
        <f>IF($AN132="","",INDEX('Tablas de Códigos'!$J$28:$J$52,$AN132))</f>
        <v/>
      </c>
      <c r="AR132" s="32" t="str">
        <f>IF($AN132="","",INDEX('Tablas de Códigos'!$K$28:$K$52,$AN132))</f>
        <v/>
      </c>
      <c r="AS132" s="32" t="str">
        <f>IF($AN132="","",INDEX('Tablas de Códigos'!$L$28:$L$52,$AN132))</f>
        <v/>
      </c>
      <c r="AT132" s="32" t="str">
        <f>IF($AN132="","",INDEX('Tablas de Códigos'!$M$28:$M$52,$AN132))</f>
        <v/>
      </c>
      <c r="AU132" s="32" t="str">
        <f t="shared" si="116"/>
        <v/>
      </c>
      <c r="AV132" s="32" t="str">
        <f t="shared" si="117"/>
        <v/>
      </c>
      <c r="AW132" s="33" t="str">
        <f t="shared" si="118"/>
        <v/>
      </c>
      <c r="AX132" s="33" t="str">
        <f>IF($A132="","",SUMIFS($H$5:H132,$O$5:O132,$O132,$F$5:F132,$F132,$AL$5:AL132,$AL132))</f>
        <v/>
      </c>
      <c r="AY132" s="33" t="str">
        <f>IF($A132="","",SUMIFS($H$5:H131,$O$5:O131,$O132,$F$5:F131,$F132,$AL$5:AL131,$AL132))</f>
        <v/>
      </c>
      <c r="AZ132" s="33" t="str">
        <f t="shared" si="119"/>
        <v/>
      </c>
      <c r="BA132" s="33" t="str">
        <f t="shared" si="120"/>
        <v/>
      </c>
      <c r="BB132" s="33" t="str">
        <f>IF($A132="","",IF($AM132,IF($AQ132="PORC",$AZ132*$AR132,IF($AQ132="ESCALA_GRAL",(INDEX('Tablas de Códigos'!$D$58:$D$65,MATCH($AZ132,'Tablas de Códigos'!$B$58:$B$65,1))+INDEX('Tablas de Códigos'!$E$58:$E$65,MATCH($AZ132,'Tablas de Códigos'!$B$58:$B$65,1))*($AZ132-INDEX('Tablas de Códigos'!$F$58:$F$65,MATCH($AZ132,'Tablas de Códigos'!$B$58:$B$65,1)))),IF($AQ132="ESCALA_119",(INDEX('Tablas de Códigos'!$D$69:$D$76,MATCH($AZ132,'Tablas de Códigos'!$B$69:$B$76,1))+INDEX('Tablas de Códigos'!$E$69:$E$76,MATCH($AZ132,'Tablas de Códigos'!$B$69:$B$76,1))*($AZ132-INDEX('Tablas de Códigos'!$F$69:$F$76,MATCH($AZ132,'Tablas de Códigos'!$B$69:$B$76,1)))),0))),$AZ132*$AV132))</f>
        <v/>
      </c>
      <c r="BC132" s="33" t="str">
        <f>IF($A132="","",IF($AM132,IF($AQ132="PORC",$BA132*$AR132,IF($AQ132="ESCALA_GRAL",(INDEX('Tablas de Códigos'!$D$58:$D$65,MATCH($BA132,'Tablas de Códigos'!$B$58:$B$65,1))+INDEX('Tablas de Códigos'!$E$58:$E$65,MATCH($BA132,'Tablas de Códigos'!$B$58:$B$65,1))*($BA132-INDEX('Tablas de Códigos'!$F$58:$F$65,MATCH($BA132,'Tablas de Códigos'!$B$58:$B$65,1)))),IF($AQ132="ESCALA_119",(INDEX('Tablas de Códigos'!$D$69:$D$76,MATCH($BA132,'Tablas de Códigos'!$B$69:$B$76,1))+INDEX('Tablas de Códigos'!$E$69:$E$76,MATCH($BA132,'Tablas de Códigos'!$B$69:$B$76,1))*($BA132-INDEX('Tablas de Códigos'!$F$69:$F$76,MATCH($BA132,'Tablas de Códigos'!$B$69:$B$76,1)))),0))),$BA132*$AV132))</f>
        <v/>
      </c>
      <c r="BD132" s="33" t="str">
        <f t="shared" si="121"/>
        <v/>
      </c>
      <c r="BE132" s="33" t="str">
        <f t="shared" si="122"/>
        <v/>
      </c>
      <c r="BF132" s="33" t="str">
        <f t="shared" si="123"/>
        <v/>
      </c>
    </row>
    <row r="133" spans="1:58" ht="15" customHeight="1">
      <c r="A133" s="13"/>
      <c r="B133" s="27"/>
      <c r="C133" s="13"/>
      <c r="D133" s="28"/>
      <c r="E133" s="13"/>
      <c r="F133" s="13"/>
      <c r="G133" s="13"/>
      <c r="H133" s="28"/>
      <c r="I133" s="27"/>
      <c r="J133" s="13"/>
      <c r="K133" s="29" t="str">
        <f t="shared" ref="K133:K164" si="124">IF($A133="","",$BF133)</f>
        <v/>
      </c>
      <c r="L133" s="14"/>
      <c r="M133" s="30"/>
      <c r="N133" s="13"/>
      <c r="O133" s="13"/>
      <c r="P133" s="14"/>
      <c r="Q133" s="31"/>
      <c r="R133" s="32" t="str">
        <f t="shared" ref="R133:R164" si="125">RIGHT(REPT("0",2)&amp;IF(ISNUMBER(SEARCH(" - ",A133)),LEFT(A133,SEARCH(" - ",A133)-1),A133),2)</f>
        <v>00</v>
      </c>
      <c r="S133" s="32" t="str">
        <f t="shared" ref="S133:S164" si="126">IF(B133="","",TEXT(B133,"DD/MM/YYYY"))</f>
        <v/>
      </c>
      <c r="T133" s="32" t="str">
        <f t="shared" ref="T133:T164" si="127">LEFT(C133&amp;REPT(" ",16),16)</f>
        <v xml:space="preserve">                </v>
      </c>
      <c r="U133" s="32" t="str">
        <f t="shared" ref="U133:U164" si="128">IF(D133="","",RIGHT(REPT(" ",16)&amp;TRUNC(ABS(D133))&amp;"."&amp;TEXT(ROUND(ABS(MOD(D133,1))*10^2,0),REPT("0",2)),16))</f>
        <v/>
      </c>
      <c r="V133" s="32" t="str">
        <f t="shared" ref="V133:V164" si="129">RIGHT(REPT("0",4)&amp;IF(ISNUMBER(SEARCH(" - ",E133)),LEFT(E133,SEARCH(" - ",E133)-1),E133),4)</f>
        <v>0000</v>
      </c>
      <c r="W133" s="32" t="str">
        <f t="shared" ref="W133:W164" si="130">RIGHT(REPT("0",3)&amp;IF(ISNUMBER(SEARCH(" - ",F133)),LEFT(F133,SEARCH(" - ",F133)-1),F133),3)</f>
        <v>000</v>
      </c>
      <c r="X133" s="32" t="str">
        <f t="shared" ref="X133:X164" si="131">IF(G133="","",LEFT(TEXT(G133,"0"),1))</f>
        <v/>
      </c>
      <c r="Y133" s="32" t="str">
        <f t="shared" ref="Y133:Y164" si="132">IF(H133="","",RIGHT(REPT(" ",14)&amp;TRUNC(ABS(H133))&amp;"."&amp;TEXT(ROUND(ABS(MOD(H133,1))*10^2,0),REPT("0",2)),14))</f>
        <v/>
      </c>
      <c r="Z133" s="32" t="str">
        <f t="shared" ref="Z133:Z164" si="133">IF(I133="","",TEXT(I133,"DD/MM/YYYY"))</f>
        <v/>
      </c>
      <c r="AA133" s="32" t="str">
        <f t="shared" ref="AA133:AA164" si="134">RIGHT(REPT("0",2)&amp;IF(ISNUMBER(SEARCH(" - ",J133)),LEFT(J133,SEARCH(" - ",J133)-1),J133),2)</f>
        <v>00</v>
      </c>
      <c r="AB133" s="32" t="str">
        <f t="shared" ref="AB133:AB164" si="135">"0"</f>
        <v>0</v>
      </c>
      <c r="AC133" s="32" t="str">
        <f t="shared" ref="AC133:AC164" si="136">IF(K133="","",RIGHT(REPT(" ",14)&amp;TRUNC(ABS(K133))&amp;"."&amp;TEXT(ROUND(ABS(MOD(K133,1))*10^2,0),REPT("0",2)),14))</f>
        <v/>
      </c>
      <c r="AD133" s="32" t="str">
        <f t="shared" ref="AD133:AD164" si="137">RIGHT(REPT(" ",6)&amp;TRUNC(ABS(IF(L133="",0,L133)))&amp;"."&amp;TEXT(ROUND(ABS(MOD(IF(L133="",0,L133),1))*10^2,0),REPT("0",2)),6)</f>
        <v xml:space="preserve">  0.00</v>
      </c>
      <c r="AE133" s="32" t="str">
        <f t="shared" ref="AE133:AE164" si="138">IF(M133="",REPT(" ",10),TEXT(M133,"DD/MM/YYYY"))</f>
        <v xml:space="preserve">          </v>
      </c>
      <c r="AF133" s="32" t="str">
        <f t="shared" ref="AF133:AF164" si="139">RIGHT(REPT("0",2)&amp;IF(ISNUMBER(SEARCH(" - ",N133)),LEFT(N133,SEARCH(" - ",N133)-1),N133),2)</f>
        <v>00</v>
      </c>
      <c r="AG133" s="32" t="str">
        <f t="shared" ref="AG133:AG164" si="140">LEFT(O133&amp;REPT(" ",20),20)</f>
        <v xml:space="preserve">                    </v>
      </c>
      <c r="AH133" s="32" t="str">
        <f t="shared" ref="AH133:AH164" si="141">IF(P133="",REPT("0",14),RIGHT(REPT("0",14)&amp;P133,14))</f>
        <v>00000000000000</v>
      </c>
      <c r="AI133" s="32" t="str">
        <f t="shared" ref="AI133:AI164" si="142">IF(Q133="",REPT("0",14),LEFT(Q133&amp;REPT("0",14),14))</f>
        <v>00000000000000</v>
      </c>
      <c r="AJ133" s="23" t="str">
        <f t="shared" ref="AJ133:AJ164" si="143">IF(A133="","",R133&amp;S133&amp;T133&amp;U133&amp;V133&amp;W133&amp;X133&amp;Y133&amp;Z133&amp;AA133&amp;AB133&amp;AC133&amp;AD133&amp;AE133&amp;AF133&amp;AG133&amp;AH133&amp;AI133)</f>
        <v/>
      </c>
      <c r="AK133" s="24" t="str">
        <f t="shared" ref="AK133:AK164" si="144">IF(A133="","",IF(LEN(AJ133)=159,"OK","ERROR ("&amp;LEN(AJ133)&amp;")"))</f>
        <v/>
      </c>
      <c r="AL133" s="32" t="str">
        <f t="shared" ref="AL133:AL164" si="145">IF($A133="","",TEXT($I133,"YYYYMM"))</f>
        <v/>
      </c>
      <c r="AM133" s="32" t="str">
        <f t="shared" ref="AM133:AM164" si="146">IF($A133="","",$AA133="01")</f>
        <v/>
      </c>
      <c r="AN133" s="32" t="str">
        <f>IF($A133="","",IFERROR(MATCH($F133,'Tablas de Códigos'!$G$28:$G$52,0),""))</f>
        <v/>
      </c>
      <c r="AO133" s="33" t="str">
        <f>IF($AN133="","",INDEX('Tablas de Códigos'!$H$28:$H$52,$AN133))</f>
        <v/>
      </c>
      <c r="AP133" s="32" t="str">
        <f>IF($AN133="","",INDEX('Tablas de Códigos'!$I$28:$I$52,$AN133))</f>
        <v/>
      </c>
      <c r="AQ133" s="32" t="str">
        <f>IF($AN133="","",INDEX('Tablas de Códigos'!$J$28:$J$52,$AN133))</f>
        <v/>
      </c>
      <c r="AR133" s="32" t="str">
        <f>IF($AN133="","",INDEX('Tablas de Códigos'!$K$28:$K$52,$AN133))</f>
        <v/>
      </c>
      <c r="AS133" s="32" t="str">
        <f>IF($AN133="","",INDEX('Tablas de Códigos'!$L$28:$L$52,$AN133))</f>
        <v/>
      </c>
      <c r="AT133" s="32" t="str">
        <f>IF($AN133="","",INDEX('Tablas de Códigos'!$M$28:$M$52,$AN133))</f>
        <v/>
      </c>
      <c r="AU133" s="32" t="str">
        <f t="shared" ref="AU133:AU164" si="147">IF($A133="","",OR(LEFT(TEXT($O133,"0"),2)="20",LEFT(TEXT($O133,"0"),2)="23",LEFT(TEXT($O133,"0"),2)="24",LEFT(TEXT($O133,"0"),2)="25",LEFT(TEXT($O133,"0"),2)="26",LEFT(TEXT($O133,"0"),2)="27"))</f>
        <v/>
      </c>
      <c r="AV133" s="32" t="str">
        <f t="shared" ref="AV133:AV164" si="148">IF($AT133="","",IF($AT133,IF($AU133,0.28,0.25),$AS133))</f>
        <v/>
      </c>
      <c r="AW133" s="33" t="str">
        <f t="shared" ref="AW133:AW164" si="149">IF($A133="","",IF($AM133,$AO133,IF($AP133,$AO133,0)))</f>
        <v/>
      </c>
      <c r="AX133" s="33" t="str">
        <f>IF($A133="","",SUMIFS($H$5:H133,$O$5:O133,$O133,$F$5:F133,$F133,$AL$5:AL133,$AL133))</f>
        <v/>
      </c>
      <c r="AY133" s="33" t="str">
        <f>IF($A133="","",SUMIFS($H$5:H132,$O$5:O132,$O133,$F$5:F132,$F133,$AL$5:AL132,$AL133))</f>
        <v/>
      </c>
      <c r="AZ133" s="33" t="str">
        <f t="shared" ref="AZ133:AZ164" si="150">IF($A133="","",MAX($AX133-$AW133,0))</f>
        <v/>
      </c>
      <c r="BA133" s="33" t="str">
        <f t="shared" ref="BA133:BA164" si="151">IF($A133="","",MAX($AY133-$AW133,0))</f>
        <v/>
      </c>
      <c r="BB133" s="33" t="str">
        <f>IF($A133="","",IF($AM133,IF($AQ133="PORC",$AZ133*$AR133,IF($AQ133="ESCALA_GRAL",(INDEX('Tablas de Códigos'!$D$58:$D$65,MATCH($AZ133,'Tablas de Códigos'!$B$58:$B$65,1))+INDEX('Tablas de Códigos'!$E$58:$E$65,MATCH($AZ133,'Tablas de Códigos'!$B$58:$B$65,1))*($AZ133-INDEX('Tablas de Códigos'!$F$58:$F$65,MATCH($AZ133,'Tablas de Códigos'!$B$58:$B$65,1)))),IF($AQ133="ESCALA_119",(INDEX('Tablas de Códigos'!$D$69:$D$76,MATCH($AZ133,'Tablas de Códigos'!$B$69:$B$76,1))+INDEX('Tablas de Códigos'!$E$69:$E$76,MATCH($AZ133,'Tablas de Códigos'!$B$69:$B$76,1))*($AZ133-INDEX('Tablas de Códigos'!$F$69:$F$76,MATCH($AZ133,'Tablas de Códigos'!$B$69:$B$76,1)))),0))),$AZ133*$AV133))</f>
        <v/>
      </c>
      <c r="BC133" s="33" t="str">
        <f>IF($A133="","",IF($AM133,IF($AQ133="PORC",$BA133*$AR133,IF($AQ133="ESCALA_GRAL",(INDEX('Tablas de Códigos'!$D$58:$D$65,MATCH($BA133,'Tablas de Códigos'!$B$58:$B$65,1))+INDEX('Tablas de Códigos'!$E$58:$E$65,MATCH($BA133,'Tablas de Códigos'!$B$58:$B$65,1))*($BA133-INDEX('Tablas de Códigos'!$F$58:$F$65,MATCH($BA133,'Tablas de Códigos'!$B$58:$B$65,1)))),IF($AQ133="ESCALA_119",(INDEX('Tablas de Códigos'!$D$69:$D$76,MATCH($BA133,'Tablas de Códigos'!$B$69:$B$76,1))+INDEX('Tablas de Códigos'!$E$69:$E$76,MATCH($BA133,'Tablas de Códigos'!$B$69:$B$76,1))*($BA133-INDEX('Tablas de Códigos'!$F$69:$F$76,MATCH($BA133,'Tablas de Códigos'!$B$69:$B$76,1)))),0))),$BA133*$AV133))</f>
        <v/>
      </c>
      <c r="BD133" s="33" t="str">
        <f t="shared" ref="BD133:BD164" si="152">IF($A133="","",ROUND($BB133,2)-ROUND($BC133,2))</f>
        <v/>
      </c>
      <c r="BE133" s="33" t="str">
        <f t="shared" ref="BE133:BE164" si="153">IF($A133="","",IF($AM133,240,IF($W133="031",1020,240)))</f>
        <v/>
      </c>
      <c r="BF133" s="33" t="str">
        <f t="shared" ref="BF133:BF164" si="154">IF($A133="","",IF($BD133&lt;$BE133,0,$BD133))</f>
        <v/>
      </c>
    </row>
    <row r="134" spans="1:58" ht="15" customHeight="1">
      <c r="A134" s="13"/>
      <c r="B134" s="27"/>
      <c r="C134" s="13"/>
      <c r="D134" s="28"/>
      <c r="E134" s="13"/>
      <c r="F134" s="13"/>
      <c r="G134" s="13"/>
      <c r="H134" s="28"/>
      <c r="I134" s="27"/>
      <c r="J134" s="13"/>
      <c r="K134" s="29" t="str">
        <f t="shared" si="124"/>
        <v/>
      </c>
      <c r="L134" s="14"/>
      <c r="M134" s="30"/>
      <c r="N134" s="13"/>
      <c r="O134" s="13"/>
      <c r="P134" s="14"/>
      <c r="Q134" s="31"/>
      <c r="R134" s="32" t="str">
        <f t="shared" si="125"/>
        <v>00</v>
      </c>
      <c r="S134" s="32" t="str">
        <f t="shared" si="126"/>
        <v/>
      </c>
      <c r="T134" s="32" t="str">
        <f t="shared" si="127"/>
        <v xml:space="preserve">                </v>
      </c>
      <c r="U134" s="32" t="str">
        <f t="shared" si="128"/>
        <v/>
      </c>
      <c r="V134" s="32" t="str">
        <f t="shared" si="129"/>
        <v>0000</v>
      </c>
      <c r="W134" s="32" t="str">
        <f t="shared" si="130"/>
        <v>000</v>
      </c>
      <c r="X134" s="32" t="str">
        <f t="shared" si="131"/>
        <v/>
      </c>
      <c r="Y134" s="32" t="str">
        <f t="shared" si="132"/>
        <v/>
      </c>
      <c r="Z134" s="32" t="str">
        <f t="shared" si="133"/>
        <v/>
      </c>
      <c r="AA134" s="32" t="str">
        <f t="shared" si="134"/>
        <v>00</v>
      </c>
      <c r="AB134" s="32" t="str">
        <f t="shared" si="135"/>
        <v>0</v>
      </c>
      <c r="AC134" s="32" t="str">
        <f t="shared" si="136"/>
        <v/>
      </c>
      <c r="AD134" s="32" t="str">
        <f t="shared" si="137"/>
        <v xml:space="preserve">  0.00</v>
      </c>
      <c r="AE134" s="32" t="str">
        <f t="shared" si="138"/>
        <v xml:space="preserve">          </v>
      </c>
      <c r="AF134" s="32" t="str">
        <f t="shared" si="139"/>
        <v>00</v>
      </c>
      <c r="AG134" s="32" t="str">
        <f t="shared" si="140"/>
        <v xml:space="preserve">                    </v>
      </c>
      <c r="AH134" s="32" t="str">
        <f t="shared" si="141"/>
        <v>00000000000000</v>
      </c>
      <c r="AI134" s="32" t="str">
        <f t="shared" si="142"/>
        <v>00000000000000</v>
      </c>
      <c r="AJ134" s="23" t="str">
        <f t="shared" si="143"/>
        <v/>
      </c>
      <c r="AK134" s="24" t="str">
        <f t="shared" si="144"/>
        <v/>
      </c>
      <c r="AL134" s="32" t="str">
        <f t="shared" si="145"/>
        <v/>
      </c>
      <c r="AM134" s="32" t="str">
        <f t="shared" si="146"/>
        <v/>
      </c>
      <c r="AN134" s="32" t="str">
        <f>IF($A134="","",IFERROR(MATCH($F134,'Tablas de Códigos'!$G$28:$G$52,0),""))</f>
        <v/>
      </c>
      <c r="AO134" s="33" t="str">
        <f>IF($AN134="","",INDEX('Tablas de Códigos'!$H$28:$H$52,$AN134))</f>
        <v/>
      </c>
      <c r="AP134" s="32" t="str">
        <f>IF($AN134="","",INDEX('Tablas de Códigos'!$I$28:$I$52,$AN134))</f>
        <v/>
      </c>
      <c r="AQ134" s="32" t="str">
        <f>IF($AN134="","",INDEX('Tablas de Códigos'!$J$28:$J$52,$AN134))</f>
        <v/>
      </c>
      <c r="AR134" s="32" t="str">
        <f>IF($AN134="","",INDEX('Tablas de Códigos'!$K$28:$K$52,$AN134))</f>
        <v/>
      </c>
      <c r="AS134" s="32" t="str">
        <f>IF($AN134="","",INDEX('Tablas de Códigos'!$L$28:$L$52,$AN134))</f>
        <v/>
      </c>
      <c r="AT134" s="32" t="str">
        <f>IF($AN134="","",INDEX('Tablas de Códigos'!$M$28:$M$52,$AN134))</f>
        <v/>
      </c>
      <c r="AU134" s="32" t="str">
        <f t="shared" si="147"/>
        <v/>
      </c>
      <c r="AV134" s="32" t="str">
        <f t="shared" si="148"/>
        <v/>
      </c>
      <c r="AW134" s="33" t="str">
        <f t="shared" si="149"/>
        <v/>
      </c>
      <c r="AX134" s="33" t="str">
        <f>IF($A134="","",SUMIFS($H$5:H134,$O$5:O134,$O134,$F$5:F134,$F134,$AL$5:AL134,$AL134))</f>
        <v/>
      </c>
      <c r="AY134" s="33" t="str">
        <f>IF($A134="","",SUMIFS($H$5:H133,$O$5:O133,$O134,$F$5:F133,$F134,$AL$5:AL133,$AL134))</f>
        <v/>
      </c>
      <c r="AZ134" s="33" t="str">
        <f t="shared" si="150"/>
        <v/>
      </c>
      <c r="BA134" s="33" t="str">
        <f t="shared" si="151"/>
        <v/>
      </c>
      <c r="BB134" s="33" t="str">
        <f>IF($A134="","",IF($AM134,IF($AQ134="PORC",$AZ134*$AR134,IF($AQ134="ESCALA_GRAL",(INDEX('Tablas de Códigos'!$D$58:$D$65,MATCH($AZ134,'Tablas de Códigos'!$B$58:$B$65,1))+INDEX('Tablas de Códigos'!$E$58:$E$65,MATCH($AZ134,'Tablas de Códigos'!$B$58:$B$65,1))*($AZ134-INDEX('Tablas de Códigos'!$F$58:$F$65,MATCH($AZ134,'Tablas de Códigos'!$B$58:$B$65,1)))),IF($AQ134="ESCALA_119",(INDEX('Tablas de Códigos'!$D$69:$D$76,MATCH($AZ134,'Tablas de Códigos'!$B$69:$B$76,1))+INDEX('Tablas de Códigos'!$E$69:$E$76,MATCH($AZ134,'Tablas de Códigos'!$B$69:$B$76,1))*($AZ134-INDEX('Tablas de Códigos'!$F$69:$F$76,MATCH($AZ134,'Tablas de Códigos'!$B$69:$B$76,1)))),0))),$AZ134*$AV134))</f>
        <v/>
      </c>
      <c r="BC134" s="33" t="str">
        <f>IF($A134="","",IF($AM134,IF($AQ134="PORC",$BA134*$AR134,IF($AQ134="ESCALA_GRAL",(INDEX('Tablas de Códigos'!$D$58:$D$65,MATCH($BA134,'Tablas de Códigos'!$B$58:$B$65,1))+INDEX('Tablas de Códigos'!$E$58:$E$65,MATCH($BA134,'Tablas de Códigos'!$B$58:$B$65,1))*($BA134-INDEX('Tablas de Códigos'!$F$58:$F$65,MATCH($BA134,'Tablas de Códigos'!$B$58:$B$65,1)))),IF($AQ134="ESCALA_119",(INDEX('Tablas de Códigos'!$D$69:$D$76,MATCH($BA134,'Tablas de Códigos'!$B$69:$B$76,1))+INDEX('Tablas de Códigos'!$E$69:$E$76,MATCH($BA134,'Tablas de Códigos'!$B$69:$B$76,1))*($BA134-INDEX('Tablas de Códigos'!$F$69:$F$76,MATCH($BA134,'Tablas de Códigos'!$B$69:$B$76,1)))),0))),$BA134*$AV134))</f>
        <v/>
      </c>
      <c r="BD134" s="33" t="str">
        <f t="shared" si="152"/>
        <v/>
      </c>
      <c r="BE134" s="33" t="str">
        <f t="shared" si="153"/>
        <v/>
      </c>
      <c r="BF134" s="33" t="str">
        <f t="shared" si="154"/>
        <v/>
      </c>
    </row>
    <row r="135" spans="1:58" ht="15" customHeight="1">
      <c r="A135" s="13"/>
      <c r="B135" s="27"/>
      <c r="C135" s="13"/>
      <c r="D135" s="28"/>
      <c r="E135" s="13"/>
      <c r="F135" s="13"/>
      <c r="G135" s="13"/>
      <c r="H135" s="28"/>
      <c r="I135" s="27"/>
      <c r="J135" s="13"/>
      <c r="K135" s="29" t="str">
        <f t="shared" si="124"/>
        <v/>
      </c>
      <c r="L135" s="14"/>
      <c r="M135" s="30"/>
      <c r="N135" s="13"/>
      <c r="O135" s="13"/>
      <c r="P135" s="14"/>
      <c r="Q135" s="31"/>
      <c r="R135" s="32" t="str">
        <f t="shared" si="125"/>
        <v>00</v>
      </c>
      <c r="S135" s="32" t="str">
        <f t="shared" si="126"/>
        <v/>
      </c>
      <c r="T135" s="32" t="str">
        <f t="shared" si="127"/>
        <v xml:space="preserve">                </v>
      </c>
      <c r="U135" s="32" t="str">
        <f t="shared" si="128"/>
        <v/>
      </c>
      <c r="V135" s="32" t="str">
        <f t="shared" si="129"/>
        <v>0000</v>
      </c>
      <c r="W135" s="32" t="str">
        <f t="shared" si="130"/>
        <v>000</v>
      </c>
      <c r="X135" s="32" t="str">
        <f t="shared" si="131"/>
        <v/>
      </c>
      <c r="Y135" s="32" t="str">
        <f t="shared" si="132"/>
        <v/>
      </c>
      <c r="Z135" s="32" t="str">
        <f t="shared" si="133"/>
        <v/>
      </c>
      <c r="AA135" s="32" t="str">
        <f t="shared" si="134"/>
        <v>00</v>
      </c>
      <c r="AB135" s="32" t="str">
        <f t="shared" si="135"/>
        <v>0</v>
      </c>
      <c r="AC135" s="32" t="str">
        <f t="shared" si="136"/>
        <v/>
      </c>
      <c r="AD135" s="32" t="str">
        <f t="shared" si="137"/>
        <v xml:space="preserve">  0.00</v>
      </c>
      <c r="AE135" s="32" t="str">
        <f t="shared" si="138"/>
        <v xml:space="preserve">          </v>
      </c>
      <c r="AF135" s="32" t="str">
        <f t="shared" si="139"/>
        <v>00</v>
      </c>
      <c r="AG135" s="32" t="str">
        <f t="shared" si="140"/>
        <v xml:space="preserve">                    </v>
      </c>
      <c r="AH135" s="32" t="str">
        <f t="shared" si="141"/>
        <v>00000000000000</v>
      </c>
      <c r="AI135" s="32" t="str">
        <f t="shared" si="142"/>
        <v>00000000000000</v>
      </c>
      <c r="AJ135" s="23" t="str">
        <f t="shared" si="143"/>
        <v/>
      </c>
      <c r="AK135" s="24" t="str">
        <f t="shared" si="144"/>
        <v/>
      </c>
      <c r="AL135" s="32" t="str">
        <f t="shared" si="145"/>
        <v/>
      </c>
      <c r="AM135" s="32" t="str">
        <f t="shared" si="146"/>
        <v/>
      </c>
      <c r="AN135" s="32" t="str">
        <f>IF($A135="","",IFERROR(MATCH($F135,'Tablas de Códigos'!$G$28:$G$52,0),""))</f>
        <v/>
      </c>
      <c r="AO135" s="33" t="str">
        <f>IF($AN135="","",INDEX('Tablas de Códigos'!$H$28:$H$52,$AN135))</f>
        <v/>
      </c>
      <c r="AP135" s="32" t="str">
        <f>IF($AN135="","",INDEX('Tablas de Códigos'!$I$28:$I$52,$AN135))</f>
        <v/>
      </c>
      <c r="AQ135" s="32" t="str">
        <f>IF($AN135="","",INDEX('Tablas de Códigos'!$J$28:$J$52,$AN135))</f>
        <v/>
      </c>
      <c r="AR135" s="32" t="str">
        <f>IF($AN135="","",INDEX('Tablas de Códigos'!$K$28:$K$52,$AN135))</f>
        <v/>
      </c>
      <c r="AS135" s="32" t="str">
        <f>IF($AN135="","",INDEX('Tablas de Códigos'!$L$28:$L$52,$AN135))</f>
        <v/>
      </c>
      <c r="AT135" s="32" t="str">
        <f>IF($AN135="","",INDEX('Tablas de Códigos'!$M$28:$M$52,$AN135))</f>
        <v/>
      </c>
      <c r="AU135" s="32" t="str">
        <f t="shared" si="147"/>
        <v/>
      </c>
      <c r="AV135" s="32" t="str">
        <f t="shared" si="148"/>
        <v/>
      </c>
      <c r="AW135" s="33" t="str">
        <f t="shared" si="149"/>
        <v/>
      </c>
      <c r="AX135" s="33" t="str">
        <f>IF($A135="","",SUMIFS($H$5:H135,$O$5:O135,$O135,$F$5:F135,$F135,$AL$5:AL135,$AL135))</f>
        <v/>
      </c>
      <c r="AY135" s="33" t="str">
        <f>IF($A135="","",SUMIFS($H$5:H134,$O$5:O134,$O135,$F$5:F134,$F135,$AL$5:AL134,$AL135))</f>
        <v/>
      </c>
      <c r="AZ135" s="33" t="str">
        <f t="shared" si="150"/>
        <v/>
      </c>
      <c r="BA135" s="33" t="str">
        <f t="shared" si="151"/>
        <v/>
      </c>
      <c r="BB135" s="33" t="str">
        <f>IF($A135="","",IF($AM135,IF($AQ135="PORC",$AZ135*$AR135,IF($AQ135="ESCALA_GRAL",(INDEX('Tablas de Códigos'!$D$58:$D$65,MATCH($AZ135,'Tablas de Códigos'!$B$58:$B$65,1))+INDEX('Tablas de Códigos'!$E$58:$E$65,MATCH($AZ135,'Tablas de Códigos'!$B$58:$B$65,1))*($AZ135-INDEX('Tablas de Códigos'!$F$58:$F$65,MATCH($AZ135,'Tablas de Códigos'!$B$58:$B$65,1)))),IF($AQ135="ESCALA_119",(INDEX('Tablas de Códigos'!$D$69:$D$76,MATCH($AZ135,'Tablas de Códigos'!$B$69:$B$76,1))+INDEX('Tablas de Códigos'!$E$69:$E$76,MATCH($AZ135,'Tablas de Códigos'!$B$69:$B$76,1))*($AZ135-INDEX('Tablas de Códigos'!$F$69:$F$76,MATCH($AZ135,'Tablas de Códigos'!$B$69:$B$76,1)))),0))),$AZ135*$AV135))</f>
        <v/>
      </c>
      <c r="BC135" s="33" t="str">
        <f>IF($A135="","",IF($AM135,IF($AQ135="PORC",$BA135*$AR135,IF($AQ135="ESCALA_GRAL",(INDEX('Tablas de Códigos'!$D$58:$D$65,MATCH($BA135,'Tablas de Códigos'!$B$58:$B$65,1))+INDEX('Tablas de Códigos'!$E$58:$E$65,MATCH($BA135,'Tablas de Códigos'!$B$58:$B$65,1))*($BA135-INDEX('Tablas de Códigos'!$F$58:$F$65,MATCH($BA135,'Tablas de Códigos'!$B$58:$B$65,1)))),IF($AQ135="ESCALA_119",(INDEX('Tablas de Códigos'!$D$69:$D$76,MATCH($BA135,'Tablas de Códigos'!$B$69:$B$76,1))+INDEX('Tablas de Códigos'!$E$69:$E$76,MATCH($BA135,'Tablas de Códigos'!$B$69:$B$76,1))*($BA135-INDEX('Tablas de Códigos'!$F$69:$F$76,MATCH($BA135,'Tablas de Códigos'!$B$69:$B$76,1)))),0))),$BA135*$AV135))</f>
        <v/>
      </c>
      <c r="BD135" s="33" t="str">
        <f t="shared" si="152"/>
        <v/>
      </c>
      <c r="BE135" s="33" t="str">
        <f t="shared" si="153"/>
        <v/>
      </c>
      <c r="BF135" s="33" t="str">
        <f t="shared" si="154"/>
        <v/>
      </c>
    </row>
    <row r="136" spans="1:58" ht="15" customHeight="1">
      <c r="A136" s="13"/>
      <c r="B136" s="27"/>
      <c r="C136" s="13"/>
      <c r="D136" s="28"/>
      <c r="E136" s="13"/>
      <c r="F136" s="13"/>
      <c r="G136" s="13"/>
      <c r="H136" s="28"/>
      <c r="I136" s="27"/>
      <c r="J136" s="13"/>
      <c r="K136" s="29" t="str">
        <f t="shared" si="124"/>
        <v/>
      </c>
      <c r="L136" s="14"/>
      <c r="M136" s="30"/>
      <c r="N136" s="13"/>
      <c r="O136" s="13"/>
      <c r="P136" s="14"/>
      <c r="Q136" s="31"/>
      <c r="R136" s="32" t="str">
        <f t="shared" si="125"/>
        <v>00</v>
      </c>
      <c r="S136" s="32" t="str">
        <f t="shared" si="126"/>
        <v/>
      </c>
      <c r="T136" s="32" t="str">
        <f t="shared" si="127"/>
        <v xml:space="preserve">                </v>
      </c>
      <c r="U136" s="32" t="str">
        <f t="shared" si="128"/>
        <v/>
      </c>
      <c r="V136" s="32" t="str">
        <f t="shared" si="129"/>
        <v>0000</v>
      </c>
      <c r="W136" s="32" t="str">
        <f t="shared" si="130"/>
        <v>000</v>
      </c>
      <c r="X136" s="32" t="str">
        <f t="shared" si="131"/>
        <v/>
      </c>
      <c r="Y136" s="32" t="str">
        <f t="shared" si="132"/>
        <v/>
      </c>
      <c r="Z136" s="32" t="str">
        <f t="shared" si="133"/>
        <v/>
      </c>
      <c r="AA136" s="32" t="str">
        <f t="shared" si="134"/>
        <v>00</v>
      </c>
      <c r="AB136" s="32" t="str">
        <f t="shared" si="135"/>
        <v>0</v>
      </c>
      <c r="AC136" s="32" t="str">
        <f t="shared" si="136"/>
        <v/>
      </c>
      <c r="AD136" s="32" t="str">
        <f t="shared" si="137"/>
        <v xml:space="preserve">  0.00</v>
      </c>
      <c r="AE136" s="32" t="str">
        <f t="shared" si="138"/>
        <v xml:space="preserve">          </v>
      </c>
      <c r="AF136" s="32" t="str">
        <f t="shared" si="139"/>
        <v>00</v>
      </c>
      <c r="AG136" s="32" t="str">
        <f t="shared" si="140"/>
        <v xml:space="preserve">                    </v>
      </c>
      <c r="AH136" s="32" t="str">
        <f t="shared" si="141"/>
        <v>00000000000000</v>
      </c>
      <c r="AI136" s="32" t="str">
        <f t="shared" si="142"/>
        <v>00000000000000</v>
      </c>
      <c r="AJ136" s="23" t="str">
        <f t="shared" si="143"/>
        <v/>
      </c>
      <c r="AK136" s="24" t="str">
        <f t="shared" si="144"/>
        <v/>
      </c>
      <c r="AL136" s="32" t="str">
        <f t="shared" si="145"/>
        <v/>
      </c>
      <c r="AM136" s="32" t="str">
        <f t="shared" si="146"/>
        <v/>
      </c>
      <c r="AN136" s="32" t="str">
        <f>IF($A136="","",IFERROR(MATCH($F136,'Tablas de Códigos'!$G$28:$G$52,0),""))</f>
        <v/>
      </c>
      <c r="AO136" s="33" t="str">
        <f>IF($AN136="","",INDEX('Tablas de Códigos'!$H$28:$H$52,$AN136))</f>
        <v/>
      </c>
      <c r="AP136" s="32" t="str">
        <f>IF($AN136="","",INDEX('Tablas de Códigos'!$I$28:$I$52,$AN136))</f>
        <v/>
      </c>
      <c r="AQ136" s="32" t="str">
        <f>IF($AN136="","",INDEX('Tablas de Códigos'!$J$28:$J$52,$AN136))</f>
        <v/>
      </c>
      <c r="AR136" s="32" t="str">
        <f>IF($AN136="","",INDEX('Tablas de Códigos'!$K$28:$K$52,$AN136))</f>
        <v/>
      </c>
      <c r="AS136" s="32" t="str">
        <f>IF($AN136="","",INDEX('Tablas de Códigos'!$L$28:$L$52,$AN136))</f>
        <v/>
      </c>
      <c r="AT136" s="32" t="str">
        <f>IF($AN136="","",INDEX('Tablas de Códigos'!$M$28:$M$52,$AN136))</f>
        <v/>
      </c>
      <c r="AU136" s="32" t="str">
        <f t="shared" si="147"/>
        <v/>
      </c>
      <c r="AV136" s="32" t="str">
        <f t="shared" si="148"/>
        <v/>
      </c>
      <c r="AW136" s="33" t="str">
        <f t="shared" si="149"/>
        <v/>
      </c>
      <c r="AX136" s="33" t="str">
        <f>IF($A136="","",SUMIFS($H$5:H136,$O$5:O136,$O136,$F$5:F136,$F136,$AL$5:AL136,$AL136))</f>
        <v/>
      </c>
      <c r="AY136" s="33" t="str">
        <f>IF($A136="","",SUMIFS($H$5:H135,$O$5:O135,$O136,$F$5:F135,$F136,$AL$5:AL135,$AL136))</f>
        <v/>
      </c>
      <c r="AZ136" s="33" t="str">
        <f t="shared" si="150"/>
        <v/>
      </c>
      <c r="BA136" s="33" t="str">
        <f t="shared" si="151"/>
        <v/>
      </c>
      <c r="BB136" s="33" t="str">
        <f>IF($A136="","",IF($AM136,IF($AQ136="PORC",$AZ136*$AR136,IF($AQ136="ESCALA_GRAL",(INDEX('Tablas de Códigos'!$D$58:$D$65,MATCH($AZ136,'Tablas de Códigos'!$B$58:$B$65,1))+INDEX('Tablas de Códigos'!$E$58:$E$65,MATCH($AZ136,'Tablas de Códigos'!$B$58:$B$65,1))*($AZ136-INDEX('Tablas de Códigos'!$F$58:$F$65,MATCH($AZ136,'Tablas de Códigos'!$B$58:$B$65,1)))),IF($AQ136="ESCALA_119",(INDEX('Tablas de Códigos'!$D$69:$D$76,MATCH($AZ136,'Tablas de Códigos'!$B$69:$B$76,1))+INDEX('Tablas de Códigos'!$E$69:$E$76,MATCH($AZ136,'Tablas de Códigos'!$B$69:$B$76,1))*($AZ136-INDEX('Tablas de Códigos'!$F$69:$F$76,MATCH($AZ136,'Tablas de Códigos'!$B$69:$B$76,1)))),0))),$AZ136*$AV136))</f>
        <v/>
      </c>
      <c r="BC136" s="33" t="str">
        <f>IF($A136="","",IF($AM136,IF($AQ136="PORC",$BA136*$AR136,IF($AQ136="ESCALA_GRAL",(INDEX('Tablas de Códigos'!$D$58:$D$65,MATCH($BA136,'Tablas de Códigos'!$B$58:$B$65,1))+INDEX('Tablas de Códigos'!$E$58:$E$65,MATCH($BA136,'Tablas de Códigos'!$B$58:$B$65,1))*($BA136-INDEX('Tablas de Códigos'!$F$58:$F$65,MATCH($BA136,'Tablas de Códigos'!$B$58:$B$65,1)))),IF($AQ136="ESCALA_119",(INDEX('Tablas de Códigos'!$D$69:$D$76,MATCH($BA136,'Tablas de Códigos'!$B$69:$B$76,1))+INDEX('Tablas de Códigos'!$E$69:$E$76,MATCH($BA136,'Tablas de Códigos'!$B$69:$B$76,1))*($BA136-INDEX('Tablas de Códigos'!$F$69:$F$76,MATCH($BA136,'Tablas de Códigos'!$B$69:$B$76,1)))),0))),$BA136*$AV136))</f>
        <v/>
      </c>
      <c r="BD136" s="33" t="str">
        <f t="shared" si="152"/>
        <v/>
      </c>
      <c r="BE136" s="33" t="str">
        <f t="shared" si="153"/>
        <v/>
      </c>
      <c r="BF136" s="33" t="str">
        <f t="shared" si="154"/>
        <v/>
      </c>
    </row>
    <row r="137" spans="1:58" ht="15" customHeight="1">
      <c r="A137" s="13"/>
      <c r="B137" s="27"/>
      <c r="C137" s="13"/>
      <c r="D137" s="28"/>
      <c r="E137" s="13"/>
      <c r="F137" s="13"/>
      <c r="G137" s="13"/>
      <c r="H137" s="28"/>
      <c r="I137" s="27"/>
      <c r="J137" s="13"/>
      <c r="K137" s="29" t="str">
        <f t="shared" si="124"/>
        <v/>
      </c>
      <c r="L137" s="14"/>
      <c r="M137" s="30"/>
      <c r="N137" s="13"/>
      <c r="O137" s="13"/>
      <c r="P137" s="14"/>
      <c r="Q137" s="31"/>
      <c r="R137" s="32" t="str">
        <f t="shared" si="125"/>
        <v>00</v>
      </c>
      <c r="S137" s="32" t="str">
        <f t="shared" si="126"/>
        <v/>
      </c>
      <c r="T137" s="32" t="str">
        <f t="shared" si="127"/>
        <v xml:space="preserve">                </v>
      </c>
      <c r="U137" s="32" t="str">
        <f t="shared" si="128"/>
        <v/>
      </c>
      <c r="V137" s="32" t="str">
        <f t="shared" si="129"/>
        <v>0000</v>
      </c>
      <c r="W137" s="32" t="str">
        <f t="shared" si="130"/>
        <v>000</v>
      </c>
      <c r="X137" s="32" t="str">
        <f t="shared" si="131"/>
        <v/>
      </c>
      <c r="Y137" s="32" t="str">
        <f t="shared" si="132"/>
        <v/>
      </c>
      <c r="Z137" s="32" t="str">
        <f t="shared" si="133"/>
        <v/>
      </c>
      <c r="AA137" s="32" t="str">
        <f t="shared" si="134"/>
        <v>00</v>
      </c>
      <c r="AB137" s="32" t="str">
        <f t="shared" si="135"/>
        <v>0</v>
      </c>
      <c r="AC137" s="32" t="str">
        <f t="shared" si="136"/>
        <v/>
      </c>
      <c r="AD137" s="32" t="str">
        <f t="shared" si="137"/>
        <v xml:space="preserve">  0.00</v>
      </c>
      <c r="AE137" s="32" t="str">
        <f t="shared" si="138"/>
        <v xml:space="preserve">          </v>
      </c>
      <c r="AF137" s="32" t="str">
        <f t="shared" si="139"/>
        <v>00</v>
      </c>
      <c r="AG137" s="32" t="str">
        <f t="shared" si="140"/>
        <v xml:space="preserve">                    </v>
      </c>
      <c r="AH137" s="32" t="str">
        <f t="shared" si="141"/>
        <v>00000000000000</v>
      </c>
      <c r="AI137" s="32" t="str">
        <f t="shared" si="142"/>
        <v>00000000000000</v>
      </c>
      <c r="AJ137" s="23" t="str">
        <f t="shared" si="143"/>
        <v/>
      </c>
      <c r="AK137" s="24" t="str">
        <f t="shared" si="144"/>
        <v/>
      </c>
      <c r="AL137" s="32" t="str">
        <f t="shared" si="145"/>
        <v/>
      </c>
      <c r="AM137" s="32" t="str">
        <f t="shared" si="146"/>
        <v/>
      </c>
      <c r="AN137" s="32" t="str">
        <f>IF($A137="","",IFERROR(MATCH($F137,'Tablas de Códigos'!$G$28:$G$52,0),""))</f>
        <v/>
      </c>
      <c r="AO137" s="33" t="str">
        <f>IF($AN137="","",INDEX('Tablas de Códigos'!$H$28:$H$52,$AN137))</f>
        <v/>
      </c>
      <c r="AP137" s="32" t="str">
        <f>IF($AN137="","",INDEX('Tablas de Códigos'!$I$28:$I$52,$AN137))</f>
        <v/>
      </c>
      <c r="AQ137" s="32" t="str">
        <f>IF($AN137="","",INDEX('Tablas de Códigos'!$J$28:$J$52,$AN137))</f>
        <v/>
      </c>
      <c r="AR137" s="32" t="str">
        <f>IF($AN137="","",INDEX('Tablas de Códigos'!$K$28:$K$52,$AN137))</f>
        <v/>
      </c>
      <c r="AS137" s="32" t="str">
        <f>IF($AN137="","",INDEX('Tablas de Códigos'!$L$28:$L$52,$AN137))</f>
        <v/>
      </c>
      <c r="AT137" s="32" t="str">
        <f>IF($AN137="","",INDEX('Tablas de Códigos'!$M$28:$M$52,$AN137))</f>
        <v/>
      </c>
      <c r="AU137" s="32" t="str">
        <f t="shared" si="147"/>
        <v/>
      </c>
      <c r="AV137" s="32" t="str">
        <f t="shared" si="148"/>
        <v/>
      </c>
      <c r="AW137" s="33" t="str">
        <f t="shared" si="149"/>
        <v/>
      </c>
      <c r="AX137" s="33" t="str">
        <f>IF($A137="","",SUMIFS($H$5:H137,$O$5:O137,$O137,$F$5:F137,$F137,$AL$5:AL137,$AL137))</f>
        <v/>
      </c>
      <c r="AY137" s="33" t="str">
        <f>IF($A137="","",SUMIFS($H$5:H136,$O$5:O136,$O137,$F$5:F136,$F137,$AL$5:AL136,$AL137))</f>
        <v/>
      </c>
      <c r="AZ137" s="33" t="str">
        <f t="shared" si="150"/>
        <v/>
      </c>
      <c r="BA137" s="33" t="str">
        <f t="shared" si="151"/>
        <v/>
      </c>
      <c r="BB137" s="33" t="str">
        <f>IF($A137="","",IF($AM137,IF($AQ137="PORC",$AZ137*$AR137,IF($AQ137="ESCALA_GRAL",(INDEX('Tablas de Códigos'!$D$58:$D$65,MATCH($AZ137,'Tablas de Códigos'!$B$58:$B$65,1))+INDEX('Tablas de Códigos'!$E$58:$E$65,MATCH($AZ137,'Tablas de Códigos'!$B$58:$B$65,1))*($AZ137-INDEX('Tablas de Códigos'!$F$58:$F$65,MATCH($AZ137,'Tablas de Códigos'!$B$58:$B$65,1)))),IF($AQ137="ESCALA_119",(INDEX('Tablas de Códigos'!$D$69:$D$76,MATCH($AZ137,'Tablas de Códigos'!$B$69:$B$76,1))+INDEX('Tablas de Códigos'!$E$69:$E$76,MATCH($AZ137,'Tablas de Códigos'!$B$69:$B$76,1))*($AZ137-INDEX('Tablas de Códigos'!$F$69:$F$76,MATCH($AZ137,'Tablas de Códigos'!$B$69:$B$76,1)))),0))),$AZ137*$AV137))</f>
        <v/>
      </c>
      <c r="BC137" s="33" t="str">
        <f>IF($A137="","",IF($AM137,IF($AQ137="PORC",$BA137*$AR137,IF($AQ137="ESCALA_GRAL",(INDEX('Tablas de Códigos'!$D$58:$D$65,MATCH($BA137,'Tablas de Códigos'!$B$58:$B$65,1))+INDEX('Tablas de Códigos'!$E$58:$E$65,MATCH($BA137,'Tablas de Códigos'!$B$58:$B$65,1))*($BA137-INDEX('Tablas de Códigos'!$F$58:$F$65,MATCH($BA137,'Tablas de Códigos'!$B$58:$B$65,1)))),IF($AQ137="ESCALA_119",(INDEX('Tablas de Códigos'!$D$69:$D$76,MATCH($BA137,'Tablas de Códigos'!$B$69:$B$76,1))+INDEX('Tablas de Códigos'!$E$69:$E$76,MATCH($BA137,'Tablas de Códigos'!$B$69:$B$76,1))*($BA137-INDEX('Tablas de Códigos'!$F$69:$F$76,MATCH($BA137,'Tablas de Códigos'!$B$69:$B$76,1)))),0))),$BA137*$AV137))</f>
        <v/>
      </c>
      <c r="BD137" s="33" t="str">
        <f t="shared" si="152"/>
        <v/>
      </c>
      <c r="BE137" s="33" t="str">
        <f t="shared" si="153"/>
        <v/>
      </c>
      <c r="BF137" s="33" t="str">
        <f t="shared" si="154"/>
        <v/>
      </c>
    </row>
    <row r="138" spans="1:58" ht="15" customHeight="1">
      <c r="A138" s="13"/>
      <c r="B138" s="27"/>
      <c r="C138" s="13"/>
      <c r="D138" s="28"/>
      <c r="E138" s="13"/>
      <c r="F138" s="13"/>
      <c r="G138" s="13"/>
      <c r="H138" s="28"/>
      <c r="I138" s="27"/>
      <c r="J138" s="13"/>
      <c r="K138" s="29" t="str">
        <f t="shared" si="124"/>
        <v/>
      </c>
      <c r="L138" s="14"/>
      <c r="M138" s="30"/>
      <c r="N138" s="13"/>
      <c r="O138" s="13"/>
      <c r="P138" s="14"/>
      <c r="Q138" s="31"/>
      <c r="R138" s="32" t="str">
        <f t="shared" si="125"/>
        <v>00</v>
      </c>
      <c r="S138" s="32" t="str">
        <f t="shared" si="126"/>
        <v/>
      </c>
      <c r="T138" s="32" t="str">
        <f t="shared" si="127"/>
        <v xml:space="preserve">                </v>
      </c>
      <c r="U138" s="32" t="str">
        <f t="shared" si="128"/>
        <v/>
      </c>
      <c r="V138" s="32" t="str">
        <f t="shared" si="129"/>
        <v>0000</v>
      </c>
      <c r="W138" s="32" t="str">
        <f t="shared" si="130"/>
        <v>000</v>
      </c>
      <c r="X138" s="32" t="str">
        <f t="shared" si="131"/>
        <v/>
      </c>
      <c r="Y138" s="32" t="str">
        <f t="shared" si="132"/>
        <v/>
      </c>
      <c r="Z138" s="32" t="str">
        <f t="shared" si="133"/>
        <v/>
      </c>
      <c r="AA138" s="32" t="str">
        <f t="shared" si="134"/>
        <v>00</v>
      </c>
      <c r="AB138" s="32" t="str">
        <f t="shared" si="135"/>
        <v>0</v>
      </c>
      <c r="AC138" s="32" t="str">
        <f t="shared" si="136"/>
        <v/>
      </c>
      <c r="AD138" s="32" t="str">
        <f t="shared" si="137"/>
        <v xml:space="preserve">  0.00</v>
      </c>
      <c r="AE138" s="32" t="str">
        <f t="shared" si="138"/>
        <v xml:space="preserve">          </v>
      </c>
      <c r="AF138" s="32" t="str">
        <f t="shared" si="139"/>
        <v>00</v>
      </c>
      <c r="AG138" s="32" t="str">
        <f t="shared" si="140"/>
        <v xml:space="preserve">                    </v>
      </c>
      <c r="AH138" s="32" t="str">
        <f t="shared" si="141"/>
        <v>00000000000000</v>
      </c>
      <c r="AI138" s="32" t="str">
        <f t="shared" si="142"/>
        <v>00000000000000</v>
      </c>
      <c r="AJ138" s="23" t="str">
        <f t="shared" si="143"/>
        <v/>
      </c>
      <c r="AK138" s="24" t="str">
        <f t="shared" si="144"/>
        <v/>
      </c>
      <c r="AL138" s="32" t="str">
        <f t="shared" si="145"/>
        <v/>
      </c>
      <c r="AM138" s="32" t="str">
        <f t="shared" si="146"/>
        <v/>
      </c>
      <c r="AN138" s="32" t="str">
        <f>IF($A138="","",IFERROR(MATCH($F138,'Tablas de Códigos'!$G$28:$G$52,0),""))</f>
        <v/>
      </c>
      <c r="AO138" s="33" t="str">
        <f>IF($AN138="","",INDEX('Tablas de Códigos'!$H$28:$H$52,$AN138))</f>
        <v/>
      </c>
      <c r="AP138" s="32" t="str">
        <f>IF($AN138="","",INDEX('Tablas de Códigos'!$I$28:$I$52,$AN138))</f>
        <v/>
      </c>
      <c r="AQ138" s="32" t="str">
        <f>IF($AN138="","",INDEX('Tablas de Códigos'!$J$28:$J$52,$AN138))</f>
        <v/>
      </c>
      <c r="AR138" s="32" t="str">
        <f>IF($AN138="","",INDEX('Tablas de Códigos'!$K$28:$K$52,$AN138))</f>
        <v/>
      </c>
      <c r="AS138" s="32" t="str">
        <f>IF($AN138="","",INDEX('Tablas de Códigos'!$L$28:$L$52,$AN138))</f>
        <v/>
      </c>
      <c r="AT138" s="32" t="str">
        <f>IF($AN138="","",INDEX('Tablas de Códigos'!$M$28:$M$52,$AN138))</f>
        <v/>
      </c>
      <c r="AU138" s="32" t="str">
        <f t="shared" si="147"/>
        <v/>
      </c>
      <c r="AV138" s="32" t="str">
        <f t="shared" si="148"/>
        <v/>
      </c>
      <c r="AW138" s="33" t="str">
        <f t="shared" si="149"/>
        <v/>
      </c>
      <c r="AX138" s="33" t="str">
        <f>IF($A138="","",SUMIFS($H$5:H138,$O$5:O138,$O138,$F$5:F138,$F138,$AL$5:AL138,$AL138))</f>
        <v/>
      </c>
      <c r="AY138" s="33" t="str">
        <f>IF($A138="","",SUMIFS($H$5:H137,$O$5:O137,$O138,$F$5:F137,$F138,$AL$5:AL137,$AL138))</f>
        <v/>
      </c>
      <c r="AZ138" s="33" t="str">
        <f t="shared" si="150"/>
        <v/>
      </c>
      <c r="BA138" s="33" t="str">
        <f t="shared" si="151"/>
        <v/>
      </c>
      <c r="BB138" s="33" t="str">
        <f>IF($A138="","",IF($AM138,IF($AQ138="PORC",$AZ138*$AR138,IF($AQ138="ESCALA_GRAL",(INDEX('Tablas de Códigos'!$D$58:$D$65,MATCH($AZ138,'Tablas de Códigos'!$B$58:$B$65,1))+INDEX('Tablas de Códigos'!$E$58:$E$65,MATCH($AZ138,'Tablas de Códigos'!$B$58:$B$65,1))*($AZ138-INDEX('Tablas de Códigos'!$F$58:$F$65,MATCH($AZ138,'Tablas de Códigos'!$B$58:$B$65,1)))),IF($AQ138="ESCALA_119",(INDEX('Tablas de Códigos'!$D$69:$D$76,MATCH($AZ138,'Tablas de Códigos'!$B$69:$B$76,1))+INDEX('Tablas de Códigos'!$E$69:$E$76,MATCH($AZ138,'Tablas de Códigos'!$B$69:$B$76,1))*($AZ138-INDEX('Tablas de Códigos'!$F$69:$F$76,MATCH($AZ138,'Tablas de Códigos'!$B$69:$B$76,1)))),0))),$AZ138*$AV138))</f>
        <v/>
      </c>
      <c r="BC138" s="33" t="str">
        <f>IF($A138="","",IF($AM138,IF($AQ138="PORC",$BA138*$AR138,IF($AQ138="ESCALA_GRAL",(INDEX('Tablas de Códigos'!$D$58:$D$65,MATCH($BA138,'Tablas de Códigos'!$B$58:$B$65,1))+INDEX('Tablas de Códigos'!$E$58:$E$65,MATCH($BA138,'Tablas de Códigos'!$B$58:$B$65,1))*($BA138-INDEX('Tablas de Códigos'!$F$58:$F$65,MATCH($BA138,'Tablas de Códigos'!$B$58:$B$65,1)))),IF($AQ138="ESCALA_119",(INDEX('Tablas de Códigos'!$D$69:$D$76,MATCH($BA138,'Tablas de Códigos'!$B$69:$B$76,1))+INDEX('Tablas de Códigos'!$E$69:$E$76,MATCH($BA138,'Tablas de Códigos'!$B$69:$B$76,1))*($BA138-INDEX('Tablas de Códigos'!$F$69:$F$76,MATCH($BA138,'Tablas de Códigos'!$B$69:$B$76,1)))),0))),$BA138*$AV138))</f>
        <v/>
      </c>
      <c r="BD138" s="33" t="str">
        <f t="shared" si="152"/>
        <v/>
      </c>
      <c r="BE138" s="33" t="str">
        <f t="shared" si="153"/>
        <v/>
      </c>
      <c r="BF138" s="33" t="str">
        <f t="shared" si="154"/>
        <v/>
      </c>
    </row>
    <row r="139" spans="1:58" ht="15" customHeight="1">
      <c r="A139" s="13"/>
      <c r="B139" s="27"/>
      <c r="C139" s="13"/>
      <c r="D139" s="28"/>
      <c r="E139" s="13"/>
      <c r="F139" s="13"/>
      <c r="G139" s="13"/>
      <c r="H139" s="28"/>
      <c r="I139" s="27"/>
      <c r="J139" s="13"/>
      <c r="K139" s="29" t="str">
        <f t="shared" si="124"/>
        <v/>
      </c>
      <c r="L139" s="14"/>
      <c r="M139" s="30"/>
      <c r="N139" s="13"/>
      <c r="O139" s="13"/>
      <c r="P139" s="14"/>
      <c r="Q139" s="31"/>
      <c r="R139" s="32" t="str">
        <f t="shared" si="125"/>
        <v>00</v>
      </c>
      <c r="S139" s="32" t="str">
        <f t="shared" si="126"/>
        <v/>
      </c>
      <c r="T139" s="32" t="str">
        <f t="shared" si="127"/>
        <v xml:space="preserve">                </v>
      </c>
      <c r="U139" s="32" t="str">
        <f t="shared" si="128"/>
        <v/>
      </c>
      <c r="V139" s="32" t="str">
        <f t="shared" si="129"/>
        <v>0000</v>
      </c>
      <c r="W139" s="32" t="str">
        <f t="shared" si="130"/>
        <v>000</v>
      </c>
      <c r="X139" s="32" t="str">
        <f t="shared" si="131"/>
        <v/>
      </c>
      <c r="Y139" s="32" t="str">
        <f t="shared" si="132"/>
        <v/>
      </c>
      <c r="Z139" s="32" t="str">
        <f t="shared" si="133"/>
        <v/>
      </c>
      <c r="AA139" s="32" t="str">
        <f t="shared" si="134"/>
        <v>00</v>
      </c>
      <c r="AB139" s="32" t="str">
        <f t="shared" si="135"/>
        <v>0</v>
      </c>
      <c r="AC139" s="32" t="str">
        <f t="shared" si="136"/>
        <v/>
      </c>
      <c r="AD139" s="32" t="str">
        <f t="shared" si="137"/>
        <v xml:space="preserve">  0.00</v>
      </c>
      <c r="AE139" s="32" t="str">
        <f t="shared" si="138"/>
        <v xml:space="preserve">          </v>
      </c>
      <c r="AF139" s="32" t="str">
        <f t="shared" si="139"/>
        <v>00</v>
      </c>
      <c r="AG139" s="32" t="str">
        <f t="shared" si="140"/>
        <v xml:space="preserve">                    </v>
      </c>
      <c r="AH139" s="32" t="str">
        <f t="shared" si="141"/>
        <v>00000000000000</v>
      </c>
      <c r="AI139" s="32" t="str">
        <f t="shared" si="142"/>
        <v>00000000000000</v>
      </c>
      <c r="AJ139" s="23" t="str">
        <f t="shared" si="143"/>
        <v/>
      </c>
      <c r="AK139" s="24" t="str">
        <f t="shared" si="144"/>
        <v/>
      </c>
      <c r="AL139" s="32" t="str">
        <f t="shared" si="145"/>
        <v/>
      </c>
      <c r="AM139" s="32" t="str">
        <f t="shared" si="146"/>
        <v/>
      </c>
      <c r="AN139" s="32" t="str">
        <f>IF($A139="","",IFERROR(MATCH($F139,'Tablas de Códigos'!$G$28:$G$52,0),""))</f>
        <v/>
      </c>
      <c r="AO139" s="33" t="str">
        <f>IF($AN139="","",INDEX('Tablas de Códigos'!$H$28:$H$52,$AN139))</f>
        <v/>
      </c>
      <c r="AP139" s="32" t="str">
        <f>IF($AN139="","",INDEX('Tablas de Códigos'!$I$28:$I$52,$AN139))</f>
        <v/>
      </c>
      <c r="AQ139" s="32" t="str">
        <f>IF($AN139="","",INDEX('Tablas de Códigos'!$J$28:$J$52,$AN139))</f>
        <v/>
      </c>
      <c r="AR139" s="32" t="str">
        <f>IF($AN139="","",INDEX('Tablas de Códigos'!$K$28:$K$52,$AN139))</f>
        <v/>
      </c>
      <c r="AS139" s="32" t="str">
        <f>IF($AN139="","",INDEX('Tablas de Códigos'!$L$28:$L$52,$AN139))</f>
        <v/>
      </c>
      <c r="AT139" s="32" t="str">
        <f>IF($AN139="","",INDEX('Tablas de Códigos'!$M$28:$M$52,$AN139))</f>
        <v/>
      </c>
      <c r="AU139" s="32" t="str">
        <f t="shared" si="147"/>
        <v/>
      </c>
      <c r="AV139" s="32" t="str">
        <f t="shared" si="148"/>
        <v/>
      </c>
      <c r="AW139" s="33" t="str">
        <f t="shared" si="149"/>
        <v/>
      </c>
      <c r="AX139" s="33" t="str">
        <f>IF($A139="","",SUMIFS($H$5:H139,$O$5:O139,$O139,$F$5:F139,$F139,$AL$5:AL139,$AL139))</f>
        <v/>
      </c>
      <c r="AY139" s="33" t="str">
        <f>IF($A139="","",SUMIFS($H$5:H138,$O$5:O138,$O139,$F$5:F138,$F139,$AL$5:AL138,$AL139))</f>
        <v/>
      </c>
      <c r="AZ139" s="33" t="str">
        <f t="shared" si="150"/>
        <v/>
      </c>
      <c r="BA139" s="33" t="str">
        <f t="shared" si="151"/>
        <v/>
      </c>
      <c r="BB139" s="33" t="str">
        <f>IF($A139="","",IF($AM139,IF($AQ139="PORC",$AZ139*$AR139,IF($AQ139="ESCALA_GRAL",(INDEX('Tablas de Códigos'!$D$58:$D$65,MATCH($AZ139,'Tablas de Códigos'!$B$58:$B$65,1))+INDEX('Tablas de Códigos'!$E$58:$E$65,MATCH($AZ139,'Tablas de Códigos'!$B$58:$B$65,1))*($AZ139-INDEX('Tablas de Códigos'!$F$58:$F$65,MATCH($AZ139,'Tablas de Códigos'!$B$58:$B$65,1)))),IF($AQ139="ESCALA_119",(INDEX('Tablas de Códigos'!$D$69:$D$76,MATCH($AZ139,'Tablas de Códigos'!$B$69:$B$76,1))+INDEX('Tablas de Códigos'!$E$69:$E$76,MATCH($AZ139,'Tablas de Códigos'!$B$69:$B$76,1))*($AZ139-INDEX('Tablas de Códigos'!$F$69:$F$76,MATCH($AZ139,'Tablas de Códigos'!$B$69:$B$76,1)))),0))),$AZ139*$AV139))</f>
        <v/>
      </c>
      <c r="BC139" s="33" t="str">
        <f>IF($A139="","",IF($AM139,IF($AQ139="PORC",$BA139*$AR139,IF($AQ139="ESCALA_GRAL",(INDEX('Tablas de Códigos'!$D$58:$D$65,MATCH($BA139,'Tablas de Códigos'!$B$58:$B$65,1))+INDEX('Tablas de Códigos'!$E$58:$E$65,MATCH($BA139,'Tablas de Códigos'!$B$58:$B$65,1))*($BA139-INDEX('Tablas de Códigos'!$F$58:$F$65,MATCH($BA139,'Tablas de Códigos'!$B$58:$B$65,1)))),IF($AQ139="ESCALA_119",(INDEX('Tablas de Códigos'!$D$69:$D$76,MATCH($BA139,'Tablas de Códigos'!$B$69:$B$76,1))+INDEX('Tablas de Códigos'!$E$69:$E$76,MATCH($BA139,'Tablas de Códigos'!$B$69:$B$76,1))*($BA139-INDEX('Tablas de Códigos'!$F$69:$F$76,MATCH($BA139,'Tablas de Códigos'!$B$69:$B$76,1)))),0))),$BA139*$AV139))</f>
        <v/>
      </c>
      <c r="BD139" s="33" t="str">
        <f t="shared" si="152"/>
        <v/>
      </c>
      <c r="BE139" s="33" t="str">
        <f t="shared" si="153"/>
        <v/>
      </c>
      <c r="BF139" s="33" t="str">
        <f t="shared" si="154"/>
        <v/>
      </c>
    </row>
    <row r="140" spans="1:58" ht="15" customHeight="1">
      <c r="A140" s="13"/>
      <c r="B140" s="27"/>
      <c r="C140" s="13"/>
      <c r="D140" s="28"/>
      <c r="E140" s="13"/>
      <c r="F140" s="13"/>
      <c r="G140" s="13"/>
      <c r="H140" s="28"/>
      <c r="I140" s="27"/>
      <c r="J140" s="13"/>
      <c r="K140" s="29" t="str">
        <f t="shared" si="124"/>
        <v/>
      </c>
      <c r="L140" s="14"/>
      <c r="M140" s="30"/>
      <c r="N140" s="13"/>
      <c r="O140" s="13"/>
      <c r="P140" s="14"/>
      <c r="Q140" s="31"/>
      <c r="R140" s="32" t="str">
        <f t="shared" si="125"/>
        <v>00</v>
      </c>
      <c r="S140" s="32" t="str">
        <f t="shared" si="126"/>
        <v/>
      </c>
      <c r="T140" s="32" t="str">
        <f t="shared" si="127"/>
        <v xml:space="preserve">                </v>
      </c>
      <c r="U140" s="32" t="str">
        <f t="shared" si="128"/>
        <v/>
      </c>
      <c r="V140" s="32" t="str">
        <f t="shared" si="129"/>
        <v>0000</v>
      </c>
      <c r="W140" s="32" t="str">
        <f t="shared" si="130"/>
        <v>000</v>
      </c>
      <c r="X140" s="32" t="str">
        <f t="shared" si="131"/>
        <v/>
      </c>
      <c r="Y140" s="32" t="str">
        <f t="shared" si="132"/>
        <v/>
      </c>
      <c r="Z140" s="32" t="str">
        <f t="shared" si="133"/>
        <v/>
      </c>
      <c r="AA140" s="32" t="str">
        <f t="shared" si="134"/>
        <v>00</v>
      </c>
      <c r="AB140" s="32" t="str">
        <f t="shared" si="135"/>
        <v>0</v>
      </c>
      <c r="AC140" s="32" t="str">
        <f t="shared" si="136"/>
        <v/>
      </c>
      <c r="AD140" s="32" t="str">
        <f t="shared" si="137"/>
        <v xml:space="preserve">  0.00</v>
      </c>
      <c r="AE140" s="32" t="str">
        <f t="shared" si="138"/>
        <v xml:space="preserve">          </v>
      </c>
      <c r="AF140" s="32" t="str">
        <f t="shared" si="139"/>
        <v>00</v>
      </c>
      <c r="AG140" s="32" t="str">
        <f t="shared" si="140"/>
        <v xml:space="preserve">                    </v>
      </c>
      <c r="AH140" s="32" t="str">
        <f t="shared" si="141"/>
        <v>00000000000000</v>
      </c>
      <c r="AI140" s="32" t="str">
        <f t="shared" si="142"/>
        <v>00000000000000</v>
      </c>
      <c r="AJ140" s="23" t="str">
        <f t="shared" si="143"/>
        <v/>
      </c>
      <c r="AK140" s="24" t="str">
        <f t="shared" si="144"/>
        <v/>
      </c>
      <c r="AL140" s="32" t="str">
        <f t="shared" si="145"/>
        <v/>
      </c>
      <c r="AM140" s="32" t="str">
        <f t="shared" si="146"/>
        <v/>
      </c>
      <c r="AN140" s="32" t="str">
        <f>IF($A140="","",IFERROR(MATCH($F140,'Tablas de Códigos'!$G$28:$G$52,0),""))</f>
        <v/>
      </c>
      <c r="AO140" s="33" t="str">
        <f>IF($AN140="","",INDEX('Tablas de Códigos'!$H$28:$H$52,$AN140))</f>
        <v/>
      </c>
      <c r="AP140" s="32" t="str">
        <f>IF($AN140="","",INDEX('Tablas de Códigos'!$I$28:$I$52,$AN140))</f>
        <v/>
      </c>
      <c r="AQ140" s="32" t="str">
        <f>IF($AN140="","",INDEX('Tablas de Códigos'!$J$28:$J$52,$AN140))</f>
        <v/>
      </c>
      <c r="AR140" s="32" t="str">
        <f>IF($AN140="","",INDEX('Tablas de Códigos'!$K$28:$K$52,$AN140))</f>
        <v/>
      </c>
      <c r="AS140" s="32" t="str">
        <f>IF($AN140="","",INDEX('Tablas de Códigos'!$L$28:$L$52,$AN140))</f>
        <v/>
      </c>
      <c r="AT140" s="32" t="str">
        <f>IF($AN140="","",INDEX('Tablas de Códigos'!$M$28:$M$52,$AN140))</f>
        <v/>
      </c>
      <c r="AU140" s="32" t="str">
        <f t="shared" si="147"/>
        <v/>
      </c>
      <c r="AV140" s="32" t="str">
        <f t="shared" si="148"/>
        <v/>
      </c>
      <c r="AW140" s="33" t="str">
        <f t="shared" si="149"/>
        <v/>
      </c>
      <c r="AX140" s="33" t="str">
        <f>IF($A140="","",SUMIFS($H$5:H140,$O$5:O140,$O140,$F$5:F140,$F140,$AL$5:AL140,$AL140))</f>
        <v/>
      </c>
      <c r="AY140" s="33" t="str">
        <f>IF($A140="","",SUMIFS($H$5:H139,$O$5:O139,$O140,$F$5:F139,$F140,$AL$5:AL139,$AL140))</f>
        <v/>
      </c>
      <c r="AZ140" s="33" t="str">
        <f t="shared" si="150"/>
        <v/>
      </c>
      <c r="BA140" s="33" t="str">
        <f t="shared" si="151"/>
        <v/>
      </c>
      <c r="BB140" s="33" t="str">
        <f>IF($A140="","",IF($AM140,IF($AQ140="PORC",$AZ140*$AR140,IF($AQ140="ESCALA_GRAL",(INDEX('Tablas de Códigos'!$D$58:$D$65,MATCH($AZ140,'Tablas de Códigos'!$B$58:$B$65,1))+INDEX('Tablas de Códigos'!$E$58:$E$65,MATCH($AZ140,'Tablas de Códigos'!$B$58:$B$65,1))*($AZ140-INDEX('Tablas de Códigos'!$F$58:$F$65,MATCH($AZ140,'Tablas de Códigos'!$B$58:$B$65,1)))),IF($AQ140="ESCALA_119",(INDEX('Tablas de Códigos'!$D$69:$D$76,MATCH($AZ140,'Tablas de Códigos'!$B$69:$B$76,1))+INDEX('Tablas de Códigos'!$E$69:$E$76,MATCH($AZ140,'Tablas de Códigos'!$B$69:$B$76,1))*($AZ140-INDEX('Tablas de Códigos'!$F$69:$F$76,MATCH($AZ140,'Tablas de Códigos'!$B$69:$B$76,1)))),0))),$AZ140*$AV140))</f>
        <v/>
      </c>
      <c r="BC140" s="33" t="str">
        <f>IF($A140="","",IF($AM140,IF($AQ140="PORC",$BA140*$AR140,IF($AQ140="ESCALA_GRAL",(INDEX('Tablas de Códigos'!$D$58:$D$65,MATCH($BA140,'Tablas de Códigos'!$B$58:$B$65,1))+INDEX('Tablas de Códigos'!$E$58:$E$65,MATCH($BA140,'Tablas de Códigos'!$B$58:$B$65,1))*($BA140-INDEX('Tablas de Códigos'!$F$58:$F$65,MATCH($BA140,'Tablas de Códigos'!$B$58:$B$65,1)))),IF($AQ140="ESCALA_119",(INDEX('Tablas de Códigos'!$D$69:$D$76,MATCH($BA140,'Tablas de Códigos'!$B$69:$B$76,1))+INDEX('Tablas de Códigos'!$E$69:$E$76,MATCH($BA140,'Tablas de Códigos'!$B$69:$B$76,1))*($BA140-INDEX('Tablas de Códigos'!$F$69:$F$76,MATCH($BA140,'Tablas de Códigos'!$B$69:$B$76,1)))),0))),$BA140*$AV140))</f>
        <v/>
      </c>
      <c r="BD140" s="33" t="str">
        <f t="shared" si="152"/>
        <v/>
      </c>
      <c r="BE140" s="33" t="str">
        <f t="shared" si="153"/>
        <v/>
      </c>
      <c r="BF140" s="33" t="str">
        <f t="shared" si="154"/>
        <v/>
      </c>
    </row>
    <row r="141" spans="1:58" ht="15" customHeight="1">
      <c r="A141" s="13"/>
      <c r="B141" s="27"/>
      <c r="C141" s="13"/>
      <c r="D141" s="28"/>
      <c r="E141" s="13"/>
      <c r="F141" s="13"/>
      <c r="G141" s="13"/>
      <c r="H141" s="28"/>
      <c r="I141" s="27"/>
      <c r="J141" s="13"/>
      <c r="K141" s="29" t="str">
        <f t="shared" si="124"/>
        <v/>
      </c>
      <c r="L141" s="14"/>
      <c r="M141" s="30"/>
      <c r="N141" s="13"/>
      <c r="O141" s="13"/>
      <c r="P141" s="14"/>
      <c r="Q141" s="31"/>
      <c r="R141" s="32" t="str">
        <f t="shared" si="125"/>
        <v>00</v>
      </c>
      <c r="S141" s="32" t="str">
        <f t="shared" si="126"/>
        <v/>
      </c>
      <c r="T141" s="32" t="str">
        <f t="shared" si="127"/>
        <v xml:space="preserve">                </v>
      </c>
      <c r="U141" s="32" t="str">
        <f t="shared" si="128"/>
        <v/>
      </c>
      <c r="V141" s="32" t="str">
        <f t="shared" si="129"/>
        <v>0000</v>
      </c>
      <c r="W141" s="32" t="str">
        <f t="shared" si="130"/>
        <v>000</v>
      </c>
      <c r="X141" s="32" t="str">
        <f t="shared" si="131"/>
        <v/>
      </c>
      <c r="Y141" s="32" t="str">
        <f t="shared" si="132"/>
        <v/>
      </c>
      <c r="Z141" s="32" t="str">
        <f t="shared" si="133"/>
        <v/>
      </c>
      <c r="AA141" s="32" t="str">
        <f t="shared" si="134"/>
        <v>00</v>
      </c>
      <c r="AB141" s="32" t="str">
        <f t="shared" si="135"/>
        <v>0</v>
      </c>
      <c r="AC141" s="32" t="str">
        <f t="shared" si="136"/>
        <v/>
      </c>
      <c r="AD141" s="32" t="str">
        <f t="shared" si="137"/>
        <v xml:space="preserve">  0.00</v>
      </c>
      <c r="AE141" s="32" t="str">
        <f t="shared" si="138"/>
        <v xml:space="preserve">          </v>
      </c>
      <c r="AF141" s="32" t="str">
        <f t="shared" si="139"/>
        <v>00</v>
      </c>
      <c r="AG141" s="32" t="str">
        <f t="shared" si="140"/>
        <v xml:space="preserve">                    </v>
      </c>
      <c r="AH141" s="32" t="str">
        <f t="shared" si="141"/>
        <v>00000000000000</v>
      </c>
      <c r="AI141" s="32" t="str">
        <f t="shared" si="142"/>
        <v>00000000000000</v>
      </c>
      <c r="AJ141" s="23" t="str">
        <f t="shared" si="143"/>
        <v/>
      </c>
      <c r="AK141" s="24" t="str">
        <f t="shared" si="144"/>
        <v/>
      </c>
      <c r="AL141" s="32" t="str">
        <f t="shared" si="145"/>
        <v/>
      </c>
      <c r="AM141" s="32" t="str">
        <f t="shared" si="146"/>
        <v/>
      </c>
      <c r="AN141" s="32" t="str">
        <f>IF($A141="","",IFERROR(MATCH($F141,'Tablas de Códigos'!$G$28:$G$52,0),""))</f>
        <v/>
      </c>
      <c r="AO141" s="33" t="str">
        <f>IF($AN141="","",INDEX('Tablas de Códigos'!$H$28:$H$52,$AN141))</f>
        <v/>
      </c>
      <c r="AP141" s="32" t="str">
        <f>IF($AN141="","",INDEX('Tablas de Códigos'!$I$28:$I$52,$AN141))</f>
        <v/>
      </c>
      <c r="AQ141" s="32" t="str">
        <f>IF($AN141="","",INDEX('Tablas de Códigos'!$J$28:$J$52,$AN141))</f>
        <v/>
      </c>
      <c r="AR141" s="32" t="str">
        <f>IF($AN141="","",INDEX('Tablas de Códigos'!$K$28:$K$52,$AN141))</f>
        <v/>
      </c>
      <c r="AS141" s="32" t="str">
        <f>IF($AN141="","",INDEX('Tablas de Códigos'!$L$28:$L$52,$AN141))</f>
        <v/>
      </c>
      <c r="AT141" s="32" t="str">
        <f>IF($AN141="","",INDEX('Tablas de Códigos'!$M$28:$M$52,$AN141))</f>
        <v/>
      </c>
      <c r="AU141" s="32" t="str">
        <f t="shared" si="147"/>
        <v/>
      </c>
      <c r="AV141" s="32" t="str">
        <f t="shared" si="148"/>
        <v/>
      </c>
      <c r="AW141" s="33" t="str">
        <f t="shared" si="149"/>
        <v/>
      </c>
      <c r="AX141" s="33" t="str">
        <f>IF($A141="","",SUMIFS($H$5:H141,$O$5:O141,$O141,$F$5:F141,$F141,$AL$5:AL141,$AL141))</f>
        <v/>
      </c>
      <c r="AY141" s="33" t="str">
        <f>IF($A141="","",SUMIFS($H$5:H140,$O$5:O140,$O141,$F$5:F140,$F141,$AL$5:AL140,$AL141))</f>
        <v/>
      </c>
      <c r="AZ141" s="33" t="str">
        <f t="shared" si="150"/>
        <v/>
      </c>
      <c r="BA141" s="33" t="str">
        <f t="shared" si="151"/>
        <v/>
      </c>
      <c r="BB141" s="33" t="str">
        <f>IF($A141="","",IF($AM141,IF($AQ141="PORC",$AZ141*$AR141,IF($AQ141="ESCALA_GRAL",(INDEX('Tablas de Códigos'!$D$58:$D$65,MATCH($AZ141,'Tablas de Códigos'!$B$58:$B$65,1))+INDEX('Tablas de Códigos'!$E$58:$E$65,MATCH($AZ141,'Tablas de Códigos'!$B$58:$B$65,1))*($AZ141-INDEX('Tablas de Códigos'!$F$58:$F$65,MATCH($AZ141,'Tablas de Códigos'!$B$58:$B$65,1)))),IF($AQ141="ESCALA_119",(INDEX('Tablas de Códigos'!$D$69:$D$76,MATCH($AZ141,'Tablas de Códigos'!$B$69:$B$76,1))+INDEX('Tablas de Códigos'!$E$69:$E$76,MATCH($AZ141,'Tablas de Códigos'!$B$69:$B$76,1))*($AZ141-INDEX('Tablas de Códigos'!$F$69:$F$76,MATCH($AZ141,'Tablas de Códigos'!$B$69:$B$76,1)))),0))),$AZ141*$AV141))</f>
        <v/>
      </c>
      <c r="BC141" s="33" t="str">
        <f>IF($A141="","",IF($AM141,IF($AQ141="PORC",$BA141*$AR141,IF($AQ141="ESCALA_GRAL",(INDEX('Tablas de Códigos'!$D$58:$D$65,MATCH($BA141,'Tablas de Códigos'!$B$58:$B$65,1))+INDEX('Tablas de Códigos'!$E$58:$E$65,MATCH($BA141,'Tablas de Códigos'!$B$58:$B$65,1))*($BA141-INDEX('Tablas de Códigos'!$F$58:$F$65,MATCH($BA141,'Tablas de Códigos'!$B$58:$B$65,1)))),IF($AQ141="ESCALA_119",(INDEX('Tablas de Códigos'!$D$69:$D$76,MATCH($BA141,'Tablas de Códigos'!$B$69:$B$76,1))+INDEX('Tablas de Códigos'!$E$69:$E$76,MATCH($BA141,'Tablas de Códigos'!$B$69:$B$76,1))*($BA141-INDEX('Tablas de Códigos'!$F$69:$F$76,MATCH($BA141,'Tablas de Códigos'!$B$69:$B$76,1)))),0))),$BA141*$AV141))</f>
        <v/>
      </c>
      <c r="BD141" s="33" t="str">
        <f t="shared" si="152"/>
        <v/>
      </c>
      <c r="BE141" s="33" t="str">
        <f t="shared" si="153"/>
        <v/>
      </c>
      <c r="BF141" s="33" t="str">
        <f t="shared" si="154"/>
        <v/>
      </c>
    </row>
    <row r="142" spans="1:58" ht="15" customHeight="1">
      <c r="A142" s="13"/>
      <c r="B142" s="27"/>
      <c r="C142" s="13"/>
      <c r="D142" s="28"/>
      <c r="E142" s="13"/>
      <c r="F142" s="13"/>
      <c r="G142" s="13"/>
      <c r="H142" s="28"/>
      <c r="I142" s="27"/>
      <c r="J142" s="13"/>
      <c r="K142" s="29" t="str">
        <f t="shared" si="124"/>
        <v/>
      </c>
      <c r="L142" s="14"/>
      <c r="M142" s="30"/>
      <c r="N142" s="13"/>
      <c r="O142" s="13"/>
      <c r="P142" s="14"/>
      <c r="Q142" s="31"/>
      <c r="R142" s="32" t="str">
        <f t="shared" si="125"/>
        <v>00</v>
      </c>
      <c r="S142" s="32" t="str">
        <f t="shared" si="126"/>
        <v/>
      </c>
      <c r="T142" s="32" t="str">
        <f t="shared" si="127"/>
        <v xml:space="preserve">                </v>
      </c>
      <c r="U142" s="32" t="str">
        <f t="shared" si="128"/>
        <v/>
      </c>
      <c r="V142" s="32" t="str">
        <f t="shared" si="129"/>
        <v>0000</v>
      </c>
      <c r="W142" s="32" t="str">
        <f t="shared" si="130"/>
        <v>000</v>
      </c>
      <c r="X142" s="32" t="str">
        <f t="shared" si="131"/>
        <v/>
      </c>
      <c r="Y142" s="32" t="str">
        <f t="shared" si="132"/>
        <v/>
      </c>
      <c r="Z142" s="32" t="str">
        <f t="shared" si="133"/>
        <v/>
      </c>
      <c r="AA142" s="32" t="str">
        <f t="shared" si="134"/>
        <v>00</v>
      </c>
      <c r="AB142" s="32" t="str">
        <f t="shared" si="135"/>
        <v>0</v>
      </c>
      <c r="AC142" s="32" t="str">
        <f t="shared" si="136"/>
        <v/>
      </c>
      <c r="AD142" s="32" t="str">
        <f t="shared" si="137"/>
        <v xml:space="preserve">  0.00</v>
      </c>
      <c r="AE142" s="32" t="str">
        <f t="shared" si="138"/>
        <v xml:space="preserve">          </v>
      </c>
      <c r="AF142" s="32" t="str">
        <f t="shared" si="139"/>
        <v>00</v>
      </c>
      <c r="AG142" s="32" t="str">
        <f t="shared" si="140"/>
        <v xml:space="preserve">                    </v>
      </c>
      <c r="AH142" s="32" t="str">
        <f t="shared" si="141"/>
        <v>00000000000000</v>
      </c>
      <c r="AI142" s="32" t="str">
        <f t="shared" si="142"/>
        <v>00000000000000</v>
      </c>
      <c r="AJ142" s="23" t="str">
        <f t="shared" si="143"/>
        <v/>
      </c>
      <c r="AK142" s="24" t="str">
        <f t="shared" si="144"/>
        <v/>
      </c>
      <c r="AL142" s="32" t="str">
        <f t="shared" si="145"/>
        <v/>
      </c>
      <c r="AM142" s="32" t="str">
        <f t="shared" si="146"/>
        <v/>
      </c>
      <c r="AN142" s="32" t="str">
        <f>IF($A142="","",IFERROR(MATCH($F142,'Tablas de Códigos'!$G$28:$G$52,0),""))</f>
        <v/>
      </c>
      <c r="AO142" s="33" t="str">
        <f>IF($AN142="","",INDEX('Tablas de Códigos'!$H$28:$H$52,$AN142))</f>
        <v/>
      </c>
      <c r="AP142" s="32" t="str">
        <f>IF($AN142="","",INDEX('Tablas de Códigos'!$I$28:$I$52,$AN142))</f>
        <v/>
      </c>
      <c r="AQ142" s="32" t="str">
        <f>IF($AN142="","",INDEX('Tablas de Códigos'!$J$28:$J$52,$AN142))</f>
        <v/>
      </c>
      <c r="AR142" s="32" t="str">
        <f>IF($AN142="","",INDEX('Tablas de Códigos'!$K$28:$K$52,$AN142))</f>
        <v/>
      </c>
      <c r="AS142" s="32" t="str">
        <f>IF($AN142="","",INDEX('Tablas de Códigos'!$L$28:$L$52,$AN142))</f>
        <v/>
      </c>
      <c r="AT142" s="32" t="str">
        <f>IF($AN142="","",INDEX('Tablas de Códigos'!$M$28:$M$52,$AN142))</f>
        <v/>
      </c>
      <c r="AU142" s="32" t="str">
        <f t="shared" si="147"/>
        <v/>
      </c>
      <c r="AV142" s="32" t="str">
        <f t="shared" si="148"/>
        <v/>
      </c>
      <c r="AW142" s="33" t="str">
        <f t="shared" si="149"/>
        <v/>
      </c>
      <c r="AX142" s="33" t="str">
        <f>IF($A142="","",SUMIFS($H$5:H142,$O$5:O142,$O142,$F$5:F142,$F142,$AL$5:AL142,$AL142))</f>
        <v/>
      </c>
      <c r="AY142" s="33" t="str">
        <f>IF($A142="","",SUMIFS($H$5:H141,$O$5:O141,$O142,$F$5:F141,$F142,$AL$5:AL141,$AL142))</f>
        <v/>
      </c>
      <c r="AZ142" s="33" t="str">
        <f t="shared" si="150"/>
        <v/>
      </c>
      <c r="BA142" s="33" t="str">
        <f t="shared" si="151"/>
        <v/>
      </c>
      <c r="BB142" s="33" t="str">
        <f>IF($A142="","",IF($AM142,IF($AQ142="PORC",$AZ142*$AR142,IF($AQ142="ESCALA_GRAL",(INDEX('Tablas de Códigos'!$D$58:$D$65,MATCH($AZ142,'Tablas de Códigos'!$B$58:$B$65,1))+INDEX('Tablas de Códigos'!$E$58:$E$65,MATCH($AZ142,'Tablas de Códigos'!$B$58:$B$65,1))*($AZ142-INDEX('Tablas de Códigos'!$F$58:$F$65,MATCH($AZ142,'Tablas de Códigos'!$B$58:$B$65,1)))),IF($AQ142="ESCALA_119",(INDEX('Tablas de Códigos'!$D$69:$D$76,MATCH($AZ142,'Tablas de Códigos'!$B$69:$B$76,1))+INDEX('Tablas de Códigos'!$E$69:$E$76,MATCH($AZ142,'Tablas de Códigos'!$B$69:$B$76,1))*($AZ142-INDEX('Tablas de Códigos'!$F$69:$F$76,MATCH($AZ142,'Tablas de Códigos'!$B$69:$B$76,1)))),0))),$AZ142*$AV142))</f>
        <v/>
      </c>
      <c r="BC142" s="33" t="str">
        <f>IF($A142="","",IF($AM142,IF($AQ142="PORC",$BA142*$AR142,IF($AQ142="ESCALA_GRAL",(INDEX('Tablas de Códigos'!$D$58:$D$65,MATCH($BA142,'Tablas de Códigos'!$B$58:$B$65,1))+INDEX('Tablas de Códigos'!$E$58:$E$65,MATCH($BA142,'Tablas de Códigos'!$B$58:$B$65,1))*($BA142-INDEX('Tablas de Códigos'!$F$58:$F$65,MATCH($BA142,'Tablas de Códigos'!$B$58:$B$65,1)))),IF($AQ142="ESCALA_119",(INDEX('Tablas de Códigos'!$D$69:$D$76,MATCH($BA142,'Tablas de Códigos'!$B$69:$B$76,1))+INDEX('Tablas de Códigos'!$E$69:$E$76,MATCH($BA142,'Tablas de Códigos'!$B$69:$B$76,1))*($BA142-INDEX('Tablas de Códigos'!$F$69:$F$76,MATCH($BA142,'Tablas de Códigos'!$B$69:$B$76,1)))),0))),$BA142*$AV142))</f>
        <v/>
      </c>
      <c r="BD142" s="33" t="str">
        <f t="shared" si="152"/>
        <v/>
      </c>
      <c r="BE142" s="33" t="str">
        <f t="shared" si="153"/>
        <v/>
      </c>
      <c r="BF142" s="33" t="str">
        <f t="shared" si="154"/>
        <v/>
      </c>
    </row>
    <row r="143" spans="1:58" ht="15" customHeight="1">
      <c r="A143" s="13"/>
      <c r="B143" s="27"/>
      <c r="C143" s="13"/>
      <c r="D143" s="28"/>
      <c r="E143" s="13"/>
      <c r="F143" s="13"/>
      <c r="G143" s="13"/>
      <c r="H143" s="28"/>
      <c r="I143" s="27"/>
      <c r="J143" s="13"/>
      <c r="K143" s="29" t="str">
        <f t="shared" si="124"/>
        <v/>
      </c>
      <c r="L143" s="14"/>
      <c r="M143" s="30"/>
      <c r="N143" s="13"/>
      <c r="O143" s="13"/>
      <c r="P143" s="14"/>
      <c r="Q143" s="31"/>
      <c r="R143" s="32" t="str">
        <f t="shared" si="125"/>
        <v>00</v>
      </c>
      <c r="S143" s="32" t="str">
        <f t="shared" si="126"/>
        <v/>
      </c>
      <c r="T143" s="32" t="str">
        <f t="shared" si="127"/>
        <v xml:space="preserve">                </v>
      </c>
      <c r="U143" s="32" t="str">
        <f t="shared" si="128"/>
        <v/>
      </c>
      <c r="V143" s="32" t="str">
        <f t="shared" si="129"/>
        <v>0000</v>
      </c>
      <c r="W143" s="32" t="str">
        <f t="shared" si="130"/>
        <v>000</v>
      </c>
      <c r="X143" s="32" t="str">
        <f t="shared" si="131"/>
        <v/>
      </c>
      <c r="Y143" s="32" t="str">
        <f t="shared" si="132"/>
        <v/>
      </c>
      <c r="Z143" s="32" t="str">
        <f t="shared" si="133"/>
        <v/>
      </c>
      <c r="AA143" s="32" t="str">
        <f t="shared" si="134"/>
        <v>00</v>
      </c>
      <c r="AB143" s="32" t="str">
        <f t="shared" si="135"/>
        <v>0</v>
      </c>
      <c r="AC143" s="32" t="str">
        <f t="shared" si="136"/>
        <v/>
      </c>
      <c r="AD143" s="32" t="str">
        <f t="shared" si="137"/>
        <v xml:space="preserve">  0.00</v>
      </c>
      <c r="AE143" s="32" t="str">
        <f t="shared" si="138"/>
        <v xml:space="preserve">          </v>
      </c>
      <c r="AF143" s="32" t="str">
        <f t="shared" si="139"/>
        <v>00</v>
      </c>
      <c r="AG143" s="32" t="str">
        <f t="shared" si="140"/>
        <v xml:space="preserve">                    </v>
      </c>
      <c r="AH143" s="32" t="str">
        <f t="shared" si="141"/>
        <v>00000000000000</v>
      </c>
      <c r="AI143" s="32" t="str">
        <f t="shared" si="142"/>
        <v>00000000000000</v>
      </c>
      <c r="AJ143" s="23" t="str">
        <f t="shared" si="143"/>
        <v/>
      </c>
      <c r="AK143" s="24" t="str">
        <f t="shared" si="144"/>
        <v/>
      </c>
      <c r="AL143" s="32" t="str">
        <f t="shared" si="145"/>
        <v/>
      </c>
      <c r="AM143" s="32" t="str">
        <f t="shared" si="146"/>
        <v/>
      </c>
      <c r="AN143" s="32" t="str">
        <f>IF($A143="","",IFERROR(MATCH($F143,'Tablas de Códigos'!$G$28:$G$52,0),""))</f>
        <v/>
      </c>
      <c r="AO143" s="33" t="str">
        <f>IF($AN143="","",INDEX('Tablas de Códigos'!$H$28:$H$52,$AN143))</f>
        <v/>
      </c>
      <c r="AP143" s="32" t="str">
        <f>IF($AN143="","",INDEX('Tablas de Códigos'!$I$28:$I$52,$AN143))</f>
        <v/>
      </c>
      <c r="AQ143" s="32" t="str">
        <f>IF($AN143="","",INDEX('Tablas de Códigos'!$J$28:$J$52,$AN143))</f>
        <v/>
      </c>
      <c r="AR143" s="32" t="str">
        <f>IF($AN143="","",INDEX('Tablas de Códigos'!$K$28:$K$52,$AN143))</f>
        <v/>
      </c>
      <c r="AS143" s="32" t="str">
        <f>IF($AN143="","",INDEX('Tablas de Códigos'!$L$28:$L$52,$AN143))</f>
        <v/>
      </c>
      <c r="AT143" s="32" t="str">
        <f>IF($AN143="","",INDEX('Tablas de Códigos'!$M$28:$M$52,$AN143))</f>
        <v/>
      </c>
      <c r="AU143" s="32" t="str">
        <f t="shared" si="147"/>
        <v/>
      </c>
      <c r="AV143" s="32" t="str">
        <f t="shared" si="148"/>
        <v/>
      </c>
      <c r="AW143" s="33" t="str">
        <f t="shared" si="149"/>
        <v/>
      </c>
      <c r="AX143" s="33" t="str">
        <f>IF($A143="","",SUMIFS($H$5:H143,$O$5:O143,$O143,$F$5:F143,$F143,$AL$5:AL143,$AL143))</f>
        <v/>
      </c>
      <c r="AY143" s="33" t="str">
        <f>IF($A143="","",SUMIFS($H$5:H142,$O$5:O142,$O143,$F$5:F142,$F143,$AL$5:AL142,$AL143))</f>
        <v/>
      </c>
      <c r="AZ143" s="33" t="str">
        <f t="shared" si="150"/>
        <v/>
      </c>
      <c r="BA143" s="33" t="str">
        <f t="shared" si="151"/>
        <v/>
      </c>
      <c r="BB143" s="33" t="str">
        <f>IF($A143="","",IF($AM143,IF($AQ143="PORC",$AZ143*$AR143,IF($AQ143="ESCALA_GRAL",(INDEX('Tablas de Códigos'!$D$58:$D$65,MATCH($AZ143,'Tablas de Códigos'!$B$58:$B$65,1))+INDEX('Tablas de Códigos'!$E$58:$E$65,MATCH($AZ143,'Tablas de Códigos'!$B$58:$B$65,1))*($AZ143-INDEX('Tablas de Códigos'!$F$58:$F$65,MATCH($AZ143,'Tablas de Códigos'!$B$58:$B$65,1)))),IF($AQ143="ESCALA_119",(INDEX('Tablas de Códigos'!$D$69:$D$76,MATCH($AZ143,'Tablas de Códigos'!$B$69:$B$76,1))+INDEX('Tablas de Códigos'!$E$69:$E$76,MATCH($AZ143,'Tablas de Códigos'!$B$69:$B$76,1))*($AZ143-INDEX('Tablas de Códigos'!$F$69:$F$76,MATCH($AZ143,'Tablas de Códigos'!$B$69:$B$76,1)))),0))),$AZ143*$AV143))</f>
        <v/>
      </c>
      <c r="BC143" s="33" t="str">
        <f>IF($A143="","",IF($AM143,IF($AQ143="PORC",$BA143*$AR143,IF($AQ143="ESCALA_GRAL",(INDEX('Tablas de Códigos'!$D$58:$D$65,MATCH($BA143,'Tablas de Códigos'!$B$58:$B$65,1))+INDEX('Tablas de Códigos'!$E$58:$E$65,MATCH($BA143,'Tablas de Códigos'!$B$58:$B$65,1))*($BA143-INDEX('Tablas de Códigos'!$F$58:$F$65,MATCH($BA143,'Tablas de Códigos'!$B$58:$B$65,1)))),IF($AQ143="ESCALA_119",(INDEX('Tablas de Códigos'!$D$69:$D$76,MATCH($BA143,'Tablas de Códigos'!$B$69:$B$76,1))+INDEX('Tablas de Códigos'!$E$69:$E$76,MATCH($BA143,'Tablas de Códigos'!$B$69:$B$76,1))*($BA143-INDEX('Tablas de Códigos'!$F$69:$F$76,MATCH($BA143,'Tablas de Códigos'!$B$69:$B$76,1)))),0))),$BA143*$AV143))</f>
        <v/>
      </c>
      <c r="BD143" s="33" t="str">
        <f t="shared" si="152"/>
        <v/>
      </c>
      <c r="BE143" s="33" t="str">
        <f t="shared" si="153"/>
        <v/>
      </c>
      <c r="BF143" s="33" t="str">
        <f t="shared" si="154"/>
        <v/>
      </c>
    </row>
    <row r="144" spans="1:58" ht="15" customHeight="1">
      <c r="A144" s="13"/>
      <c r="B144" s="27"/>
      <c r="C144" s="13"/>
      <c r="D144" s="28"/>
      <c r="E144" s="13"/>
      <c r="F144" s="13"/>
      <c r="G144" s="13"/>
      <c r="H144" s="28"/>
      <c r="I144" s="27"/>
      <c r="J144" s="13"/>
      <c r="K144" s="29" t="str">
        <f t="shared" si="124"/>
        <v/>
      </c>
      <c r="L144" s="14"/>
      <c r="M144" s="30"/>
      <c r="N144" s="13"/>
      <c r="O144" s="13"/>
      <c r="P144" s="14"/>
      <c r="Q144" s="31"/>
      <c r="R144" s="32" t="str">
        <f t="shared" si="125"/>
        <v>00</v>
      </c>
      <c r="S144" s="32" t="str">
        <f t="shared" si="126"/>
        <v/>
      </c>
      <c r="T144" s="32" t="str">
        <f t="shared" si="127"/>
        <v xml:space="preserve">                </v>
      </c>
      <c r="U144" s="32" t="str">
        <f t="shared" si="128"/>
        <v/>
      </c>
      <c r="V144" s="32" t="str">
        <f t="shared" si="129"/>
        <v>0000</v>
      </c>
      <c r="W144" s="32" t="str">
        <f t="shared" si="130"/>
        <v>000</v>
      </c>
      <c r="X144" s="32" t="str">
        <f t="shared" si="131"/>
        <v/>
      </c>
      <c r="Y144" s="32" t="str">
        <f t="shared" si="132"/>
        <v/>
      </c>
      <c r="Z144" s="32" t="str">
        <f t="shared" si="133"/>
        <v/>
      </c>
      <c r="AA144" s="32" t="str">
        <f t="shared" si="134"/>
        <v>00</v>
      </c>
      <c r="AB144" s="32" t="str">
        <f t="shared" si="135"/>
        <v>0</v>
      </c>
      <c r="AC144" s="32" t="str">
        <f t="shared" si="136"/>
        <v/>
      </c>
      <c r="AD144" s="32" t="str">
        <f t="shared" si="137"/>
        <v xml:space="preserve">  0.00</v>
      </c>
      <c r="AE144" s="32" t="str">
        <f t="shared" si="138"/>
        <v xml:space="preserve">          </v>
      </c>
      <c r="AF144" s="32" t="str">
        <f t="shared" si="139"/>
        <v>00</v>
      </c>
      <c r="AG144" s="32" t="str">
        <f t="shared" si="140"/>
        <v xml:space="preserve">                    </v>
      </c>
      <c r="AH144" s="32" t="str">
        <f t="shared" si="141"/>
        <v>00000000000000</v>
      </c>
      <c r="AI144" s="32" t="str">
        <f t="shared" si="142"/>
        <v>00000000000000</v>
      </c>
      <c r="AJ144" s="23" t="str">
        <f t="shared" si="143"/>
        <v/>
      </c>
      <c r="AK144" s="24" t="str">
        <f t="shared" si="144"/>
        <v/>
      </c>
      <c r="AL144" s="32" t="str">
        <f t="shared" si="145"/>
        <v/>
      </c>
      <c r="AM144" s="32" t="str">
        <f t="shared" si="146"/>
        <v/>
      </c>
      <c r="AN144" s="32" t="str">
        <f>IF($A144="","",IFERROR(MATCH($F144,'Tablas de Códigos'!$G$28:$G$52,0),""))</f>
        <v/>
      </c>
      <c r="AO144" s="33" t="str">
        <f>IF($AN144="","",INDEX('Tablas de Códigos'!$H$28:$H$52,$AN144))</f>
        <v/>
      </c>
      <c r="AP144" s="32" t="str">
        <f>IF($AN144="","",INDEX('Tablas de Códigos'!$I$28:$I$52,$AN144))</f>
        <v/>
      </c>
      <c r="AQ144" s="32" t="str">
        <f>IF($AN144="","",INDEX('Tablas de Códigos'!$J$28:$J$52,$AN144))</f>
        <v/>
      </c>
      <c r="AR144" s="32" t="str">
        <f>IF($AN144="","",INDEX('Tablas de Códigos'!$K$28:$K$52,$AN144))</f>
        <v/>
      </c>
      <c r="AS144" s="32" t="str">
        <f>IF($AN144="","",INDEX('Tablas de Códigos'!$L$28:$L$52,$AN144))</f>
        <v/>
      </c>
      <c r="AT144" s="32" t="str">
        <f>IF($AN144="","",INDEX('Tablas de Códigos'!$M$28:$M$52,$AN144))</f>
        <v/>
      </c>
      <c r="AU144" s="32" t="str">
        <f t="shared" si="147"/>
        <v/>
      </c>
      <c r="AV144" s="32" t="str">
        <f t="shared" si="148"/>
        <v/>
      </c>
      <c r="AW144" s="33" t="str">
        <f t="shared" si="149"/>
        <v/>
      </c>
      <c r="AX144" s="33" t="str">
        <f>IF($A144="","",SUMIFS($H$5:H144,$O$5:O144,$O144,$F$5:F144,$F144,$AL$5:AL144,$AL144))</f>
        <v/>
      </c>
      <c r="AY144" s="33" t="str">
        <f>IF($A144="","",SUMIFS($H$5:H143,$O$5:O143,$O144,$F$5:F143,$F144,$AL$5:AL143,$AL144))</f>
        <v/>
      </c>
      <c r="AZ144" s="33" t="str">
        <f t="shared" si="150"/>
        <v/>
      </c>
      <c r="BA144" s="33" t="str">
        <f t="shared" si="151"/>
        <v/>
      </c>
      <c r="BB144" s="33" t="str">
        <f>IF($A144="","",IF($AM144,IF($AQ144="PORC",$AZ144*$AR144,IF($AQ144="ESCALA_GRAL",(INDEX('Tablas de Códigos'!$D$58:$D$65,MATCH($AZ144,'Tablas de Códigos'!$B$58:$B$65,1))+INDEX('Tablas de Códigos'!$E$58:$E$65,MATCH($AZ144,'Tablas de Códigos'!$B$58:$B$65,1))*($AZ144-INDEX('Tablas de Códigos'!$F$58:$F$65,MATCH($AZ144,'Tablas de Códigos'!$B$58:$B$65,1)))),IF($AQ144="ESCALA_119",(INDEX('Tablas de Códigos'!$D$69:$D$76,MATCH($AZ144,'Tablas de Códigos'!$B$69:$B$76,1))+INDEX('Tablas de Códigos'!$E$69:$E$76,MATCH($AZ144,'Tablas de Códigos'!$B$69:$B$76,1))*($AZ144-INDEX('Tablas de Códigos'!$F$69:$F$76,MATCH($AZ144,'Tablas de Códigos'!$B$69:$B$76,1)))),0))),$AZ144*$AV144))</f>
        <v/>
      </c>
      <c r="BC144" s="33" t="str">
        <f>IF($A144="","",IF($AM144,IF($AQ144="PORC",$BA144*$AR144,IF($AQ144="ESCALA_GRAL",(INDEX('Tablas de Códigos'!$D$58:$D$65,MATCH($BA144,'Tablas de Códigos'!$B$58:$B$65,1))+INDEX('Tablas de Códigos'!$E$58:$E$65,MATCH($BA144,'Tablas de Códigos'!$B$58:$B$65,1))*($BA144-INDEX('Tablas de Códigos'!$F$58:$F$65,MATCH($BA144,'Tablas de Códigos'!$B$58:$B$65,1)))),IF($AQ144="ESCALA_119",(INDEX('Tablas de Códigos'!$D$69:$D$76,MATCH($BA144,'Tablas de Códigos'!$B$69:$B$76,1))+INDEX('Tablas de Códigos'!$E$69:$E$76,MATCH($BA144,'Tablas de Códigos'!$B$69:$B$76,1))*($BA144-INDEX('Tablas de Códigos'!$F$69:$F$76,MATCH($BA144,'Tablas de Códigos'!$B$69:$B$76,1)))),0))),$BA144*$AV144))</f>
        <v/>
      </c>
      <c r="BD144" s="33" t="str">
        <f t="shared" si="152"/>
        <v/>
      </c>
      <c r="BE144" s="33" t="str">
        <f t="shared" si="153"/>
        <v/>
      </c>
      <c r="BF144" s="33" t="str">
        <f t="shared" si="154"/>
        <v/>
      </c>
    </row>
    <row r="145" spans="1:58" ht="15" customHeight="1">
      <c r="A145" s="13"/>
      <c r="B145" s="27"/>
      <c r="C145" s="13"/>
      <c r="D145" s="28"/>
      <c r="E145" s="13"/>
      <c r="F145" s="13"/>
      <c r="G145" s="13"/>
      <c r="H145" s="28"/>
      <c r="I145" s="27"/>
      <c r="J145" s="13"/>
      <c r="K145" s="29" t="str">
        <f t="shared" si="124"/>
        <v/>
      </c>
      <c r="L145" s="14"/>
      <c r="M145" s="30"/>
      <c r="N145" s="13"/>
      <c r="O145" s="13"/>
      <c r="P145" s="14"/>
      <c r="Q145" s="31"/>
      <c r="R145" s="32" t="str">
        <f t="shared" si="125"/>
        <v>00</v>
      </c>
      <c r="S145" s="32" t="str">
        <f t="shared" si="126"/>
        <v/>
      </c>
      <c r="T145" s="32" t="str">
        <f t="shared" si="127"/>
        <v xml:space="preserve">                </v>
      </c>
      <c r="U145" s="32" t="str">
        <f t="shared" si="128"/>
        <v/>
      </c>
      <c r="V145" s="32" t="str">
        <f t="shared" si="129"/>
        <v>0000</v>
      </c>
      <c r="W145" s="32" t="str">
        <f t="shared" si="130"/>
        <v>000</v>
      </c>
      <c r="X145" s="32" t="str">
        <f t="shared" si="131"/>
        <v/>
      </c>
      <c r="Y145" s="32" t="str">
        <f t="shared" si="132"/>
        <v/>
      </c>
      <c r="Z145" s="32" t="str">
        <f t="shared" si="133"/>
        <v/>
      </c>
      <c r="AA145" s="32" t="str">
        <f t="shared" si="134"/>
        <v>00</v>
      </c>
      <c r="AB145" s="32" t="str">
        <f t="shared" si="135"/>
        <v>0</v>
      </c>
      <c r="AC145" s="32" t="str">
        <f t="shared" si="136"/>
        <v/>
      </c>
      <c r="AD145" s="32" t="str">
        <f t="shared" si="137"/>
        <v xml:space="preserve">  0.00</v>
      </c>
      <c r="AE145" s="32" t="str">
        <f t="shared" si="138"/>
        <v xml:space="preserve">          </v>
      </c>
      <c r="AF145" s="32" t="str">
        <f t="shared" si="139"/>
        <v>00</v>
      </c>
      <c r="AG145" s="32" t="str">
        <f t="shared" si="140"/>
        <v xml:space="preserve">                    </v>
      </c>
      <c r="AH145" s="32" t="str">
        <f t="shared" si="141"/>
        <v>00000000000000</v>
      </c>
      <c r="AI145" s="32" t="str">
        <f t="shared" si="142"/>
        <v>00000000000000</v>
      </c>
      <c r="AJ145" s="23" t="str">
        <f t="shared" si="143"/>
        <v/>
      </c>
      <c r="AK145" s="24" t="str">
        <f t="shared" si="144"/>
        <v/>
      </c>
      <c r="AL145" s="32" t="str">
        <f t="shared" si="145"/>
        <v/>
      </c>
      <c r="AM145" s="32" t="str">
        <f t="shared" si="146"/>
        <v/>
      </c>
      <c r="AN145" s="32" t="str">
        <f>IF($A145="","",IFERROR(MATCH($F145,'Tablas de Códigos'!$G$28:$G$52,0),""))</f>
        <v/>
      </c>
      <c r="AO145" s="33" t="str">
        <f>IF($AN145="","",INDEX('Tablas de Códigos'!$H$28:$H$52,$AN145))</f>
        <v/>
      </c>
      <c r="AP145" s="32" t="str">
        <f>IF($AN145="","",INDEX('Tablas de Códigos'!$I$28:$I$52,$AN145))</f>
        <v/>
      </c>
      <c r="AQ145" s="32" t="str">
        <f>IF($AN145="","",INDEX('Tablas de Códigos'!$J$28:$J$52,$AN145))</f>
        <v/>
      </c>
      <c r="AR145" s="32" t="str">
        <f>IF($AN145="","",INDEX('Tablas de Códigos'!$K$28:$K$52,$AN145))</f>
        <v/>
      </c>
      <c r="AS145" s="32" t="str">
        <f>IF($AN145="","",INDEX('Tablas de Códigos'!$L$28:$L$52,$AN145))</f>
        <v/>
      </c>
      <c r="AT145" s="32" t="str">
        <f>IF($AN145="","",INDEX('Tablas de Códigos'!$M$28:$M$52,$AN145))</f>
        <v/>
      </c>
      <c r="AU145" s="32" t="str">
        <f t="shared" si="147"/>
        <v/>
      </c>
      <c r="AV145" s="32" t="str">
        <f t="shared" si="148"/>
        <v/>
      </c>
      <c r="AW145" s="33" t="str">
        <f t="shared" si="149"/>
        <v/>
      </c>
      <c r="AX145" s="33" t="str">
        <f>IF($A145="","",SUMIFS($H$5:H145,$O$5:O145,$O145,$F$5:F145,$F145,$AL$5:AL145,$AL145))</f>
        <v/>
      </c>
      <c r="AY145" s="33" t="str">
        <f>IF($A145="","",SUMIFS($H$5:H144,$O$5:O144,$O145,$F$5:F144,$F145,$AL$5:AL144,$AL145))</f>
        <v/>
      </c>
      <c r="AZ145" s="33" t="str">
        <f t="shared" si="150"/>
        <v/>
      </c>
      <c r="BA145" s="33" t="str">
        <f t="shared" si="151"/>
        <v/>
      </c>
      <c r="BB145" s="33" t="str">
        <f>IF($A145="","",IF($AM145,IF($AQ145="PORC",$AZ145*$AR145,IF($AQ145="ESCALA_GRAL",(INDEX('Tablas de Códigos'!$D$58:$D$65,MATCH($AZ145,'Tablas de Códigos'!$B$58:$B$65,1))+INDEX('Tablas de Códigos'!$E$58:$E$65,MATCH($AZ145,'Tablas de Códigos'!$B$58:$B$65,1))*($AZ145-INDEX('Tablas de Códigos'!$F$58:$F$65,MATCH($AZ145,'Tablas de Códigos'!$B$58:$B$65,1)))),IF($AQ145="ESCALA_119",(INDEX('Tablas de Códigos'!$D$69:$D$76,MATCH($AZ145,'Tablas de Códigos'!$B$69:$B$76,1))+INDEX('Tablas de Códigos'!$E$69:$E$76,MATCH($AZ145,'Tablas de Códigos'!$B$69:$B$76,1))*($AZ145-INDEX('Tablas de Códigos'!$F$69:$F$76,MATCH($AZ145,'Tablas de Códigos'!$B$69:$B$76,1)))),0))),$AZ145*$AV145))</f>
        <v/>
      </c>
      <c r="BC145" s="33" t="str">
        <f>IF($A145="","",IF($AM145,IF($AQ145="PORC",$BA145*$AR145,IF($AQ145="ESCALA_GRAL",(INDEX('Tablas de Códigos'!$D$58:$D$65,MATCH($BA145,'Tablas de Códigos'!$B$58:$B$65,1))+INDEX('Tablas de Códigos'!$E$58:$E$65,MATCH($BA145,'Tablas de Códigos'!$B$58:$B$65,1))*($BA145-INDEX('Tablas de Códigos'!$F$58:$F$65,MATCH($BA145,'Tablas de Códigos'!$B$58:$B$65,1)))),IF($AQ145="ESCALA_119",(INDEX('Tablas de Códigos'!$D$69:$D$76,MATCH($BA145,'Tablas de Códigos'!$B$69:$B$76,1))+INDEX('Tablas de Códigos'!$E$69:$E$76,MATCH($BA145,'Tablas de Códigos'!$B$69:$B$76,1))*($BA145-INDEX('Tablas de Códigos'!$F$69:$F$76,MATCH($BA145,'Tablas de Códigos'!$B$69:$B$76,1)))),0))),$BA145*$AV145))</f>
        <v/>
      </c>
      <c r="BD145" s="33" t="str">
        <f t="shared" si="152"/>
        <v/>
      </c>
      <c r="BE145" s="33" t="str">
        <f t="shared" si="153"/>
        <v/>
      </c>
      <c r="BF145" s="33" t="str">
        <f t="shared" si="154"/>
        <v/>
      </c>
    </row>
    <row r="146" spans="1:58" ht="15" customHeight="1">
      <c r="A146" s="13"/>
      <c r="B146" s="27"/>
      <c r="C146" s="13"/>
      <c r="D146" s="28"/>
      <c r="E146" s="13"/>
      <c r="F146" s="13"/>
      <c r="G146" s="13"/>
      <c r="H146" s="28"/>
      <c r="I146" s="27"/>
      <c r="J146" s="13"/>
      <c r="K146" s="29" t="str">
        <f t="shared" si="124"/>
        <v/>
      </c>
      <c r="L146" s="14"/>
      <c r="M146" s="30"/>
      <c r="N146" s="13"/>
      <c r="O146" s="13"/>
      <c r="P146" s="14"/>
      <c r="Q146" s="31"/>
      <c r="R146" s="32" t="str">
        <f t="shared" si="125"/>
        <v>00</v>
      </c>
      <c r="S146" s="32" t="str">
        <f t="shared" si="126"/>
        <v/>
      </c>
      <c r="T146" s="32" t="str">
        <f t="shared" si="127"/>
        <v xml:space="preserve">                </v>
      </c>
      <c r="U146" s="32" t="str">
        <f t="shared" si="128"/>
        <v/>
      </c>
      <c r="V146" s="32" t="str">
        <f t="shared" si="129"/>
        <v>0000</v>
      </c>
      <c r="W146" s="32" t="str">
        <f t="shared" si="130"/>
        <v>000</v>
      </c>
      <c r="X146" s="32" t="str">
        <f t="shared" si="131"/>
        <v/>
      </c>
      <c r="Y146" s="32" t="str">
        <f t="shared" si="132"/>
        <v/>
      </c>
      <c r="Z146" s="32" t="str">
        <f t="shared" si="133"/>
        <v/>
      </c>
      <c r="AA146" s="32" t="str">
        <f t="shared" si="134"/>
        <v>00</v>
      </c>
      <c r="AB146" s="32" t="str">
        <f t="shared" si="135"/>
        <v>0</v>
      </c>
      <c r="AC146" s="32" t="str">
        <f t="shared" si="136"/>
        <v/>
      </c>
      <c r="AD146" s="32" t="str">
        <f t="shared" si="137"/>
        <v xml:space="preserve">  0.00</v>
      </c>
      <c r="AE146" s="32" t="str">
        <f t="shared" si="138"/>
        <v xml:space="preserve">          </v>
      </c>
      <c r="AF146" s="32" t="str">
        <f t="shared" si="139"/>
        <v>00</v>
      </c>
      <c r="AG146" s="32" t="str">
        <f t="shared" si="140"/>
        <v xml:space="preserve">                    </v>
      </c>
      <c r="AH146" s="32" t="str">
        <f t="shared" si="141"/>
        <v>00000000000000</v>
      </c>
      <c r="AI146" s="32" t="str">
        <f t="shared" si="142"/>
        <v>00000000000000</v>
      </c>
      <c r="AJ146" s="23" t="str">
        <f t="shared" si="143"/>
        <v/>
      </c>
      <c r="AK146" s="24" t="str">
        <f t="shared" si="144"/>
        <v/>
      </c>
      <c r="AL146" s="32" t="str">
        <f t="shared" si="145"/>
        <v/>
      </c>
      <c r="AM146" s="32" t="str">
        <f t="shared" si="146"/>
        <v/>
      </c>
      <c r="AN146" s="32" t="str">
        <f>IF($A146="","",IFERROR(MATCH($F146,'Tablas de Códigos'!$G$28:$G$52,0),""))</f>
        <v/>
      </c>
      <c r="AO146" s="33" t="str">
        <f>IF($AN146="","",INDEX('Tablas de Códigos'!$H$28:$H$52,$AN146))</f>
        <v/>
      </c>
      <c r="AP146" s="32" t="str">
        <f>IF($AN146="","",INDEX('Tablas de Códigos'!$I$28:$I$52,$AN146))</f>
        <v/>
      </c>
      <c r="AQ146" s="32" t="str">
        <f>IF($AN146="","",INDEX('Tablas de Códigos'!$J$28:$J$52,$AN146))</f>
        <v/>
      </c>
      <c r="AR146" s="32" t="str">
        <f>IF($AN146="","",INDEX('Tablas de Códigos'!$K$28:$K$52,$AN146))</f>
        <v/>
      </c>
      <c r="AS146" s="32" t="str">
        <f>IF($AN146="","",INDEX('Tablas de Códigos'!$L$28:$L$52,$AN146))</f>
        <v/>
      </c>
      <c r="AT146" s="32" t="str">
        <f>IF($AN146="","",INDEX('Tablas de Códigos'!$M$28:$M$52,$AN146))</f>
        <v/>
      </c>
      <c r="AU146" s="32" t="str">
        <f t="shared" si="147"/>
        <v/>
      </c>
      <c r="AV146" s="32" t="str">
        <f t="shared" si="148"/>
        <v/>
      </c>
      <c r="AW146" s="33" t="str">
        <f t="shared" si="149"/>
        <v/>
      </c>
      <c r="AX146" s="33" t="str">
        <f>IF($A146="","",SUMIFS($H$5:H146,$O$5:O146,$O146,$F$5:F146,$F146,$AL$5:AL146,$AL146))</f>
        <v/>
      </c>
      <c r="AY146" s="33" t="str">
        <f>IF($A146="","",SUMIFS($H$5:H145,$O$5:O145,$O146,$F$5:F145,$F146,$AL$5:AL145,$AL146))</f>
        <v/>
      </c>
      <c r="AZ146" s="33" t="str">
        <f t="shared" si="150"/>
        <v/>
      </c>
      <c r="BA146" s="33" t="str">
        <f t="shared" si="151"/>
        <v/>
      </c>
      <c r="BB146" s="33" t="str">
        <f>IF($A146="","",IF($AM146,IF($AQ146="PORC",$AZ146*$AR146,IF($AQ146="ESCALA_GRAL",(INDEX('Tablas de Códigos'!$D$58:$D$65,MATCH($AZ146,'Tablas de Códigos'!$B$58:$B$65,1))+INDEX('Tablas de Códigos'!$E$58:$E$65,MATCH($AZ146,'Tablas de Códigos'!$B$58:$B$65,1))*($AZ146-INDEX('Tablas de Códigos'!$F$58:$F$65,MATCH($AZ146,'Tablas de Códigos'!$B$58:$B$65,1)))),IF($AQ146="ESCALA_119",(INDEX('Tablas de Códigos'!$D$69:$D$76,MATCH($AZ146,'Tablas de Códigos'!$B$69:$B$76,1))+INDEX('Tablas de Códigos'!$E$69:$E$76,MATCH($AZ146,'Tablas de Códigos'!$B$69:$B$76,1))*($AZ146-INDEX('Tablas de Códigos'!$F$69:$F$76,MATCH($AZ146,'Tablas de Códigos'!$B$69:$B$76,1)))),0))),$AZ146*$AV146))</f>
        <v/>
      </c>
      <c r="BC146" s="33" t="str">
        <f>IF($A146="","",IF($AM146,IF($AQ146="PORC",$BA146*$AR146,IF($AQ146="ESCALA_GRAL",(INDEX('Tablas de Códigos'!$D$58:$D$65,MATCH($BA146,'Tablas de Códigos'!$B$58:$B$65,1))+INDEX('Tablas de Códigos'!$E$58:$E$65,MATCH($BA146,'Tablas de Códigos'!$B$58:$B$65,1))*($BA146-INDEX('Tablas de Códigos'!$F$58:$F$65,MATCH($BA146,'Tablas de Códigos'!$B$58:$B$65,1)))),IF($AQ146="ESCALA_119",(INDEX('Tablas de Códigos'!$D$69:$D$76,MATCH($BA146,'Tablas de Códigos'!$B$69:$B$76,1))+INDEX('Tablas de Códigos'!$E$69:$E$76,MATCH($BA146,'Tablas de Códigos'!$B$69:$B$76,1))*($BA146-INDEX('Tablas de Códigos'!$F$69:$F$76,MATCH($BA146,'Tablas de Códigos'!$B$69:$B$76,1)))),0))),$BA146*$AV146))</f>
        <v/>
      </c>
      <c r="BD146" s="33" t="str">
        <f t="shared" si="152"/>
        <v/>
      </c>
      <c r="BE146" s="33" t="str">
        <f t="shared" si="153"/>
        <v/>
      </c>
      <c r="BF146" s="33" t="str">
        <f t="shared" si="154"/>
        <v/>
      </c>
    </row>
    <row r="147" spans="1:58" ht="15" customHeight="1">
      <c r="A147" s="13"/>
      <c r="B147" s="27"/>
      <c r="C147" s="13"/>
      <c r="D147" s="28"/>
      <c r="E147" s="13"/>
      <c r="F147" s="13"/>
      <c r="G147" s="13"/>
      <c r="H147" s="28"/>
      <c r="I147" s="27"/>
      <c r="J147" s="13"/>
      <c r="K147" s="29" t="str">
        <f t="shared" si="124"/>
        <v/>
      </c>
      <c r="L147" s="14"/>
      <c r="M147" s="30"/>
      <c r="N147" s="13"/>
      <c r="O147" s="13"/>
      <c r="P147" s="14"/>
      <c r="Q147" s="31"/>
      <c r="R147" s="32" t="str">
        <f t="shared" si="125"/>
        <v>00</v>
      </c>
      <c r="S147" s="32" t="str">
        <f t="shared" si="126"/>
        <v/>
      </c>
      <c r="T147" s="32" t="str">
        <f t="shared" si="127"/>
        <v xml:space="preserve">                </v>
      </c>
      <c r="U147" s="32" t="str">
        <f t="shared" si="128"/>
        <v/>
      </c>
      <c r="V147" s="32" t="str">
        <f t="shared" si="129"/>
        <v>0000</v>
      </c>
      <c r="W147" s="32" t="str">
        <f t="shared" si="130"/>
        <v>000</v>
      </c>
      <c r="X147" s="32" t="str">
        <f t="shared" si="131"/>
        <v/>
      </c>
      <c r="Y147" s="32" t="str">
        <f t="shared" si="132"/>
        <v/>
      </c>
      <c r="Z147" s="32" t="str">
        <f t="shared" si="133"/>
        <v/>
      </c>
      <c r="AA147" s="32" t="str">
        <f t="shared" si="134"/>
        <v>00</v>
      </c>
      <c r="AB147" s="32" t="str">
        <f t="shared" si="135"/>
        <v>0</v>
      </c>
      <c r="AC147" s="32" t="str">
        <f t="shared" si="136"/>
        <v/>
      </c>
      <c r="AD147" s="32" t="str">
        <f t="shared" si="137"/>
        <v xml:space="preserve">  0.00</v>
      </c>
      <c r="AE147" s="32" t="str">
        <f t="shared" si="138"/>
        <v xml:space="preserve">          </v>
      </c>
      <c r="AF147" s="32" t="str">
        <f t="shared" si="139"/>
        <v>00</v>
      </c>
      <c r="AG147" s="32" t="str">
        <f t="shared" si="140"/>
        <v xml:space="preserve">                    </v>
      </c>
      <c r="AH147" s="32" t="str">
        <f t="shared" si="141"/>
        <v>00000000000000</v>
      </c>
      <c r="AI147" s="32" t="str">
        <f t="shared" si="142"/>
        <v>00000000000000</v>
      </c>
      <c r="AJ147" s="23" t="str">
        <f t="shared" si="143"/>
        <v/>
      </c>
      <c r="AK147" s="24" t="str">
        <f t="shared" si="144"/>
        <v/>
      </c>
      <c r="AL147" s="32" t="str">
        <f t="shared" si="145"/>
        <v/>
      </c>
      <c r="AM147" s="32" t="str">
        <f t="shared" si="146"/>
        <v/>
      </c>
      <c r="AN147" s="32" t="str">
        <f>IF($A147="","",IFERROR(MATCH($F147,'Tablas de Códigos'!$G$28:$G$52,0),""))</f>
        <v/>
      </c>
      <c r="AO147" s="33" t="str">
        <f>IF($AN147="","",INDEX('Tablas de Códigos'!$H$28:$H$52,$AN147))</f>
        <v/>
      </c>
      <c r="AP147" s="32" t="str">
        <f>IF($AN147="","",INDEX('Tablas de Códigos'!$I$28:$I$52,$AN147))</f>
        <v/>
      </c>
      <c r="AQ147" s="32" t="str">
        <f>IF($AN147="","",INDEX('Tablas de Códigos'!$J$28:$J$52,$AN147))</f>
        <v/>
      </c>
      <c r="AR147" s="32" t="str">
        <f>IF($AN147="","",INDEX('Tablas de Códigos'!$K$28:$K$52,$AN147))</f>
        <v/>
      </c>
      <c r="AS147" s="32" t="str">
        <f>IF($AN147="","",INDEX('Tablas de Códigos'!$L$28:$L$52,$AN147))</f>
        <v/>
      </c>
      <c r="AT147" s="32" t="str">
        <f>IF($AN147="","",INDEX('Tablas de Códigos'!$M$28:$M$52,$AN147))</f>
        <v/>
      </c>
      <c r="AU147" s="32" t="str">
        <f t="shared" si="147"/>
        <v/>
      </c>
      <c r="AV147" s="32" t="str">
        <f t="shared" si="148"/>
        <v/>
      </c>
      <c r="AW147" s="33" t="str">
        <f t="shared" si="149"/>
        <v/>
      </c>
      <c r="AX147" s="33" t="str">
        <f>IF($A147="","",SUMIFS($H$5:H147,$O$5:O147,$O147,$F$5:F147,$F147,$AL$5:AL147,$AL147))</f>
        <v/>
      </c>
      <c r="AY147" s="33" t="str">
        <f>IF($A147="","",SUMIFS($H$5:H146,$O$5:O146,$O147,$F$5:F146,$F147,$AL$5:AL146,$AL147))</f>
        <v/>
      </c>
      <c r="AZ147" s="33" t="str">
        <f t="shared" si="150"/>
        <v/>
      </c>
      <c r="BA147" s="33" t="str">
        <f t="shared" si="151"/>
        <v/>
      </c>
      <c r="BB147" s="33" t="str">
        <f>IF($A147="","",IF($AM147,IF($AQ147="PORC",$AZ147*$AR147,IF($AQ147="ESCALA_GRAL",(INDEX('Tablas de Códigos'!$D$58:$D$65,MATCH($AZ147,'Tablas de Códigos'!$B$58:$B$65,1))+INDEX('Tablas de Códigos'!$E$58:$E$65,MATCH($AZ147,'Tablas de Códigos'!$B$58:$B$65,1))*($AZ147-INDEX('Tablas de Códigos'!$F$58:$F$65,MATCH($AZ147,'Tablas de Códigos'!$B$58:$B$65,1)))),IF($AQ147="ESCALA_119",(INDEX('Tablas de Códigos'!$D$69:$D$76,MATCH($AZ147,'Tablas de Códigos'!$B$69:$B$76,1))+INDEX('Tablas de Códigos'!$E$69:$E$76,MATCH($AZ147,'Tablas de Códigos'!$B$69:$B$76,1))*($AZ147-INDEX('Tablas de Códigos'!$F$69:$F$76,MATCH($AZ147,'Tablas de Códigos'!$B$69:$B$76,1)))),0))),$AZ147*$AV147))</f>
        <v/>
      </c>
      <c r="BC147" s="33" t="str">
        <f>IF($A147="","",IF($AM147,IF($AQ147="PORC",$BA147*$AR147,IF($AQ147="ESCALA_GRAL",(INDEX('Tablas de Códigos'!$D$58:$D$65,MATCH($BA147,'Tablas de Códigos'!$B$58:$B$65,1))+INDEX('Tablas de Códigos'!$E$58:$E$65,MATCH($BA147,'Tablas de Códigos'!$B$58:$B$65,1))*($BA147-INDEX('Tablas de Códigos'!$F$58:$F$65,MATCH($BA147,'Tablas de Códigos'!$B$58:$B$65,1)))),IF($AQ147="ESCALA_119",(INDEX('Tablas de Códigos'!$D$69:$D$76,MATCH($BA147,'Tablas de Códigos'!$B$69:$B$76,1))+INDEX('Tablas de Códigos'!$E$69:$E$76,MATCH($BA147,'Tablas de Códigos'!$B$69:$B$76,1))*($BA147-INDEX('Tablas de Códigos'!$F$69:$F$76,MATCH($BA147,'Tablas de Códigos'!$B$69:$B$76,1)))),0))),$BA147*$AV147))</f>
        <v/>
      </c>
      <c r="BD147" s="33" t="str">
        <f t="shared" si="152"/>
        <v/>
      </c>
      <c r="BE147" s="33" t="str">
        <f t="shared" si="153"/>
        <v/>
      </c>
      <c r="BF147" s="33" t="str">
        <f t="shared" si="154"/>
        <v/>
      </c>
    </row>
    <row r="148" spans="1:58" ht="15" customHeight="1">
      <c r="A148" s="13"/>
      <c r="B148" s="27"/>
      <c r="C148" s="13"/>
      <c r="D148" s="28"/>
      <c r="E148" s="13"/>
      <c r="F148" s="13"/>
      <c r="G148" s="13"/>
      <c r="H148" s="28"/>
      <c r="I148" s="27"/>
      <c r="J148" s="13"/>
      <c r="K148" s="29" t="str">
        <f t="shared" si="124"/>
        <v/>
      </c>
      <c r="L148" s="14"/>
      <c r="M148" s="30"/>
      <c r="N148" s="13"/>
      <c r="O148" s="13"/>
      <c r="P148" s="14"/>
      <c r="Q148" s="31"/>
      <c r="R148" s="32" t="str">
        <f t="shared" si="125"/>
        <v>00</v>
      </c>
      <c r="S148" s="32" t="str">
        <f t="shared" si="126"/>
        <v/>
      </c>
      <c r="T148" s="32" t="str">
        <f t="shared" si="127"/>
        <v xml:space="preserve">                </v>
      </c>
      <c r="U148" s="32" t="str">
        <f t="shared" si="128"/>
        <v/>
      </c>
      <c r="V148" s="32" t="str">
        <f t="shared" si="129"/>
        <v>0000</v>
      </c>
      <c r="W148" s="32" t="str">
        <f t="shared" si="130"/>
        <v>000</v>
      </c>
      <c r="X148" s="32" t="str">
        <f t="shared" si="131"/>
        <v/>
      </c>
      <c r="Y148" s="32" t="str">
        <f t="shared" si="132"/>
        <v/>
      </c>
      <c r="Z148" s="32" t="str">
        <f t="shared" si="133"/>
        <v/>
      </c>
      <c r="AA148" s="32" t="str">
        <f t="shared" si="134"/>
        <v>00</v>
      </c>
      <c r="AB148" s="32" t="str">
        <f t="shared" si="135"/>
        <v>0</v>
      </c>
      <c r="AC148" s="32" t="str">
        <f t="shared" si="136"/>
        <v/>
      </c>
      <c r="AD148" s="32" t="str">
        <f t="shared" si="137"/>
        <v xml:space="preserve">  0.00</v>
      </c>
      <c r="AE148" s="32" t="str">
        <f t="shared" si="138"/>
        <v xml:space="preserve">          </v>
      </c>
      <c r="AF148" s="32" t="str">
        <f t="shared" si="139"/>
        <v>00</v>
      </c>
      <c r="AG148" s="32" t="str">
        <f t="shared" si="140"/>
        <v xml:space="preserve">                    </v>
      </c>
      <c r="AH148" s="32" t="str">
        <f t="shared" si="141"/>
        <v>00000000000000</v>
      </c>
      <c r="AI148" s="32" t="str">
        <f t="shared" si="142"/>
        <v>00000000000000</v>
      </c>
      <c r="AJ148" s="23" t="str">
        <f t="shared" si="143"/>
        <v/>
      </c>
      <c r="AK148" s="24" t="str">
        <f t="shared" si="144"/>
        <v/>
      </c>
      <c r="AL148" s="32" t="str">
        <f t="shared" si="145"/>
        <v/>
      </c>
      <c r="AM148" s="32" t="str">
        <f t="shared" si="146"/>
        <v/>
      </c>
      <c r="AN148" s="32" t="str">
        <f>IF($A148="","",IFERROR(MATCH($F148,'Tablas de Códigos'!$G$28:$G$52,0),""))</f>
        <v/>
      </c>
      <c r="AO148" s="33" t="str">
        <f>IF($AN148="","",INDEX('Tablas de Códigos'!$H$28:$H$52,$AN148))</f>
        <v/>
      </c>
      <c r="AP148" s="32" t="str">
        <f>IF($AN148="","",INDEX('Tablas de Códigos'!$I$28:$I$52,$AN148))</f>
        <v/>
      </c>
      <c r="AQ148" s="32" t="str">
        <f>IF($AN148="","",INDEX('Tablas de Códigos'!$J$28:$J$52,$AN148))</f>
        <v/>
      </c>
      <c r="AR148" s="32" t="str">
        <f>IF($AN148="","",INDEX('Tablas de Códigos'!$K$28:$K$52,$AN148))</f>
        <v/>
      </c>
      <c r="AS148" s="32" t="str">
        <f>IF($AN148="","",INDEX('Tablas de Códigos'!$L$28:$L$52,$AN148))</f>
        <v/>
      </c>
      <c r="AT148" s="32" t="str">
        <f>IF($AN148="","",INDEX('Tablas de Códigos'!$M$28:$M$52,$AN148))</f>
        <v/>
      </c>
      <c r="AU148" s="32" t="str">
        <f t="shared" si="147"/>
        <v/>
      </c>
      <c r="AV148" s="32" t="str">
        <f t="shared" si="148"/>
        <v/>
      </c>
      <c r="AW148" s="33" t="str">
        <f t="shared" si="149"/>
        <v/>
      </c>
      <c r="AX148" s="33" t="str">
        <f>IF($A148="","",SUMIFS($H$5:H148,$O$5:O148,$O148,$F$5:F148,$F148,$AL$5:AL148,$AL148))</f>
        <v/>
      </c>
      <c r="AY148" s="33" t="str">
        <f>IF($A148="","",SUMIFS($H$5:H147,$O$5:O147,$O148,$F$5:F147,$F148,$AL$5:AL147,$AL148))</f>
        <v/>
      </c>
      <c r="AZ148" s="33" t="str">
        <f t="shared" si="150"/>
        <v/>
      </c>
      <c r="BA148" s="33" t="str">
        <f t="shared" si="151"/>
        <v/>
      </c>
      <c r="BB148" s="33" t="str">
        <f>IF($A148="","",IF($AM148,IF($AQ148="PORC",$AZ148*$AR148,IF($AQ148="ESCALA_GRAL",(INDEX('Tablas de Códigos'!$D$58:$D$65,MATCH($AZ148,'Tablas de Códigos'!$B$58:$B$65,1))+INDEX('Tablas de Códigos'!$E$58:$E$65,MATCH($AZ148,'Tablas de Códigos'!$B$58:$B$65,1))*($AZ148-INDEX('Tablas de Códigos'!$F$58:$F$65,MATCH($AZ148,'Tablas de Códigos'!$B$58:$B$65,1)))),IF($AQ148="ESCALA_119",(INDEX('Tablas de Códigos'!$D$69:$D$76,MATCH($AZ148,'Tablas de Códigos'!$B$69:$B$76,1))+INDEX('Tablas de Códigos'!$E$69:$E$76,MATCH($AZ148,'Tablas de Códigos'!$B$69:$B$76,1))*($AZ148-INDEX('Tablas de Códigos'!$F$69:$F$76,MATCH($AZ148,'Tablas de Códigos'!$B$69:$B$76,1)))),0))),$AZ148*$AV148))</f>
        <v/>
      </c>
      <c r="BC148" s="33" t="str">
        <f>IF($A148="","",IF($AM148,IF($AQ148="PORC",$BA148*$AR148,IF($AQ148="ESCALA_GRAL",(INDEX('Tablas de Códigos'!$D$58:$D$65,MATCH($BA148,'Tablas de Códigos'!$B$58:$B$65,1))+INDEX('Tablas de Códigos'!$E$58:$E$65,MATCH($BA148,'Tablas de Códigos'!$B$58:$B$65,1))*($BA148-INDEX('Tablas de Códigos'!$F$58:$F$65,MATCH($BA148,'Tablas de Códigos'!$B$58:$B$65,1)))),IF($AQ148="ESCALA_119",(INDEX('Tablas de Códigos'!$D$69:$D$76,MATCH($BA148,'Tablas de Códigos'!$B$69:$B$76,1))+INDEX('Tablas de Códigos'!$E$69:$E$76,MATCH($BA148,'Tablas de Códigos'!$B$69:$B$76,1))*($BA148-INDEX('Tablas de Códigos'!$F$69:$F$76,MATCH($BA148,'Tablas de Códigos'!$B$69:$B$76,1)))),0))),$BA148*$AV148))</f>
        <v/>
      </c>
      <c r="BD148" s="33" t="str">
        <f t="shared" si="152"/>
        <v/>
      </c>
      <c r="BE148" s="33" t="str">
        <f t="shared" si="153"/>
        <v/>
      </c>
      <c r="BF148" s="33" t="str">
        <f t="shared" si="154"/>
        <v/>
      </c>
    </row>
    <row r="149" spans="1:58" ht="15" customHeight="1">
      <c r="A149" s="13"/>
      <c r="B149" s="27"/>
      <c r="C149" s="13"/>
      <c r="D149" s="28"/>
      <c r="E149" s="13"/>
      <c r="F149" s="13"/>
      <c r="G149" s="13"/>
      <c r="H149" s="28"/>
      <c r="I149" s="27"/>
      <c r="J149" s="13"/>
      <c r="K149" s="29" t="str">
        <f t="shared" si="124"/>
        <v/>
      </c>
      <c r="L149" s="14"/>
      <c r="M149" s="30"/>
      <c r="N149" s="13"/>
      <c r="O149" s="13"/>
      <c r="P149" s="14"/>
      <c r="Q149" s="31"/>
      <c r="R149" s="32" t="str">
        <f t="shared" si="125"/>
        <v>00</v>
      </c>
      <c r="S149" s="32" t="str">
        <f t="shared" si="126"/>
        <v/>
      </c>
      <c r="T149" s="32" t="str">
        <f t="shared" si="127"/>
        <v xml:space="preserve">                </v>
      </c>
      <c r="U149" s="32" t="str">
        <f t="shared" si="128"/>
        <v/>
      </c>
      <c r="V149" s="32" t="str">
        <f t="shared" si="129"/>
        <v>0000</v>
      </c>
      <c r="W149" s="32" t="str">
        <f t="shared" si="130"/>
        <v>000</v>
      </c>
      <c r="X149" s="32" t="str">
        <f t="shared" si="131"/>
        <v/>
      </c>
      <c r="Y149" s="32" t="str">
        <f t="shared" si="132"/>
        <v/>
      </c>
      <c r="Z149" s="32" t="str">
        <f t="shared" si="133"/>
        <v/>
      </c>
      <c r="AA149" s="32" t="str">
        <f t="shared" si="134"/>
        <v>00</v>
      </c>
      <c r="AB149" s="32" t="str">
        <f t="shared" si="135"/>
        <v>0</v>
      </c>
      <c r="AC149" s="32" t="str">
        <f t="shared" si="136"/>
        <v/>
      </c>
      <c r="AD149" s="32" t="str">
        <f t="shared" si="137"/>
        <v xml:space="preserve">  0.00</v>
      </c>
      <c r="AE149" s="32" t="str">
        <f t="shared" si="138"/>
        <v xml:space="preserve">          </v>
      </c>
      <c r="AF149" s="32" t="str">
        <f t="shared" si="139"/>
        <v>00</v>
      </c>
      <c r="AG149" s="32" t="str">
        <f t="shared" si="140"/>
        <v xml:space="preserve">                    </v>
      </c>
      <c r="AH149" s="32" t="str">
        <f t="shared" si="141"/>
        <v>00000000000000</v>
      </c>
      <c r="AI149" s="32" t="str">
        <f t="shared" si="142"/>
        <v>00000000000000</v>
      </c>
      <c r="AJ149" s="23" t="str">
        <f t="shared" si="143"/>
        <v/>
      </c>
      <c r="AK149" s="24" t="str">
        <f t="shared" si="144"/>
        <v/>
      </c>
      <c r="AL149" s="32" t="str">
        <f t="shared" si="145"/>
        <v/>
      </c>
      <c r="AM149" s="32" t="str">
        <f t="shared" si="146"/>
        <v/>
      </c>
      <c r="AN149" s="32" t="str">
        <f>IF($A149="","",IFERROR(MATCH($F149,'Tablas de Códigos'!$G$28:$G$52,0),""))</f>
        <v/>
      </c>
      <c r="AO149" s="33" t="str">
        <f>IF($AN149="","",INDEX('Tablas de Códigos'!$H$28:$H$52,$AN149))</f>
        <v/>
      </c>
      <c r="AP149" s="32" t="str">
        <f>IF($AN149="","",INDEX('Tablas de Códigos'!$I$28:$I$52,$AN149))</f>
        <v/>
      </c>
      <c r="AQ149" s="32" t="str">
        <f>IF($AN149="","",INDEX('Tablas de Códigos'!$J$28:$J$52,$AN149))</f>
        <v/>
      </c>
      <c r="AR149" s="32" t="str">
        <f>IF($AN149="","",INDEX('Tablas de Códigos'!$K$28:$K$52,$AN149))</f>
        <v/>
      </c>
      <c r="AS149" s="32" t="str">
        <f>IF($AN149="","",INDEX('Tablas de Códigos'!$L$28:$L$52,$AN149))</f>
        <v/>
      </c>
      <c r="AT149" s="32" t="str">
        <f>IF($AN149="","",INDEX('Tablas de Códigos'!$M$28:$M$52,$AN149))</f>
        <v/>
      </c>
      <c r="AU149" s="32" t="str">
        <f t="shared" si="147"/>
        <v/>
      </c>
      <c r="AV149" s="32" t="str">
        <f t="shared" si="148"/>
        <v/>
      </c>
      <c r="AW149" s="33" t="str">
        <f t="shared" si="149"/>
        <v/>
      </c>
      <c r="AX149" s="33" t="str">
        <f>IF($A149="","",SUMIFS($H$5:H149,$O$5:O149,$O149,$F$5:F149,$F149,$AL$5:AL149,$AL149))</f>
        <v/>
      </c>
      <c r="AY149" s="33" t="str">
        <f>IF($A149="","",SUMIFS($H$5:H148,$O$5:O148,$O149,$F$5:F148,$F149,$AL$5:AL148,$AL149))</f>
        <v/>
      </c>
      <c r="AZ149" s="33" t="str">
        <f t="shared" si="150"/>
        <v/>
      </c>
      <c r="BA149" s="33" t="str">
        <f t="shared" si="151"/>
        <v/>
      </c>
      <c r="BB149" s="33" t="str">
        <f>IF($A149="","",IF($AM149,IF($AQ149="PORC",$AZ149*$AR149,IF($AQ149="ESCALA_GRAL",(INDEX('Tablas de Códigos'!$D$58:$D$65,MATCH($AZ149,'Tablas de Códigos'!$B$58:$B$65,1))+INDEX('Tablas de Códigos'!$E$58:$E$65,MATCH($AZ149,'Tablas de Códigos'!$B$58:$B$65,1))*($AZ149-INDEX('Tablas de Códigos'!$F$58:$F$65,MATCH($AZ149,'Tablas de Códigos'!$B$58:$B$65,1)))),IF($AQ149="ESCALA_119",(INDEX('Tablas de Códigos'!$D$69:$D$76,MATCH($AZ149,'Tablas de Códigos'!$B$69:$B$76,1))+INDEX('Tablas de Códigos'!$E$69:$E$76,MATCH($AZ149,'Tablas de Códigos'!$B$69:$B$76,1))*($AZ149-INDEX('Tablas de Códigos'!$F$69:$F$76,MATCH($AZ149,'Tablas de Códigos'!$B$69:$B$76,1)))),0))),$AZ149*$AV149))</f>
        <v/>
      </c>
      <c r="BC149" s="33" t="str">
        <f>IF($A149="","",IF($AM149,IF($AQ149="PORC",$BA149*$AR149,IF($AQ149="ESCALA_GRAL",(INDEX('Tablas de Códigos'!$D$58:$D$65,MATCH($BA149,'Tablas de Códigos'!$B$58:$B$65,1))+INDEX('Tablas de Códigos'!$E$58:$E$65,MATCH($BA149,'Tablas de Códigos'!$B$58:$B$65,1))*($BA149-INDEX('Tablas de Códigos'!$F$58:$F$65,MATCH($BA149,'Tablas de Códigos'!$B$58:$B$65,1)))),IF($AQ149="ESCALA_119",(INDEX('Tablas de Códigos'!$D$69:$D$76,MATCH($BA149,'Tablas de Códigos'!$B$69:$B$76,1))+INDEX('Tablas de Códigos'!$E$69:$E$76,MATCH($BA149,'Tablas de Códigos'!$B$69:$B$76,1))*($BA149-INDEX('Tablas de Códigos'!$F$69:$F$76,MATCH($BA149,'Tablas de Códigos'!$B$69:$B$76,1)))),0))),$BA149*$AV149))</f>
        <v/>
      </c>
      <c r="BD149" s="33" t="str">
        <f t="shared" si="152"/>
        <v/>
      </c>
      <c r="BE149" s="33" t="str">
        <f t="shared" si="153"/>
        <v/>
      </c>
      <c r="BF149" s="33" t="str">
        <f t="shared" si="154"/>
        <v/>
      </c>
    </row>
    <row r="150" spans="1:58" ht="15" customHeight="1">
      <c r="A150" s="13"/>
      <c r="B150" s="27"/>
      <c r="C150" s="13"/>
      <c r="D150" s="28"/>
      <c r="E150" s="13"/>
      <c r="F150" s="13"/>
      <c r="G150" s="13"/>
      <c r="H150" s="28"/>
      <c r="I150" s="27"/>
      <c r="J150" s="13"/>
      <c r="K150" s="29" t="str">
        <f t="shared" si="124"/>
        <v/>
      </c>
      <c r="L150" s="14"/>
      <c r="M150" s="30"/>
      <c r="N150" s="13"/>
      <c r="O150" s="13"/>
      <c r="P150" s="14"/>
      <c r="Q150" s="31"/>
      <c r="R150" s="32" t="str">
        <f t="shared" si="125"/>
        <v>00</v>
      </c>
      <c r="S150" s="32" t="str">
        <f t="shared" si="126"/>
        <v/>
      </c>
      <c r="T150" s="32" t="str">
        <f t="shared" si="127"/>
        <v xml:space="preserve">                </v>
      </c>
      <c r="U150" s="32" t="str">
        <f t="shared" si="128"/>
        <v/>
      </c>
      <c r="V150" s="32" t="str">
        <f t="shared" si="129"/>
        <v>0000</v>
      </c>
      <c r="W150" s="32" t="str">
        <f t="shared" si="130"/>
        <v>000</v>
      </c>
      <c r="X150" s="32" t="str">
        <f t="shared" si="131"/>
        <v/>
      </c>
      <c r="Y150" s="32" t="str">
        <f t="shared" si="132"/>
        <v/>
      </c>
      <c r="Z150" s="32" t="str">
        <f t="shared" si="133"/>
        <v/>
      </c>
      <c r="AA150" s="32" t="str">
        <f t="shared" si="134"/>
        <v>00</v>
      </c>
      <c r="AB150" s="32" t="str">
        <f t="shared" si="135"/>
        <v>0</v>
      </c>
      <c r="AC150" s="32" t="str">
        <f t="shared" si="136"/>
        <v/>
      </c>
      <c r="AD150" s="32" t="str">
        <f t="shared" si="137"/>
        <v xml:space="preserve">  0.00</v>
      </c>
      <c r="AE150" s="32" t="str">
        <f t="shared" si="138"/>
        <v xml:space="preserve">          </v>
      </c>
      <c r="AF150" s="32" t="str">
        <f t="shared" si="139"/>
        <v>00</v>
      </c>
      <c r="AG150" s="32" t="str">
        <f t="shared" si="140"/>
        <v xml:space="preserve">                    </v>
      </c>
      <c r="AH150" s="32" t="str">
        <f t="shared" si="141"/>
        <v>00000000000000</v>
      </c>
      <c r="AI150" s="32" t="str">
        <f t="shared" si="142"/>
        <v>00000000000000</v>
      </c>
      <c r="AJ150" s="23" t="str">
        <f t="shared" si="143"/>
        <v/>
      </c>
      <c r="AK150" s="24" t="str">
        <f t="shared" si="144"/>
        <v/>
      </c>
      <c r="AL150" s="32" t="str">
        <f t="shared" si="145"/>
        <v/>
      </c>
      <c r="AM150" s="32" t="str">
        <f t="shared" si="146"/>
        <v/>
      </c>
      <c r="AN150" s="32" t="str">
        <f>IF($A150="","",IFERROR(MATCH($F150,'Tablas de Códigos'!$G$28:$G$52,0),""))</f>
        <v/>
      </c>
      <c r="AO150" s="33" t="str">
        <f>IF($AN150="","",INDEX('Tablas de Códigos'!$H$28:$H$52,$AN150))</f>
        <v/>
      </c>
      <c r="AP150" s="32" t="str">
        <f>IF($AN150="","",INDEX('Tablas de Códigos'!$I$28:$I$52,$AN150))</f>
        <v/>
      </c>
      <c r="AQ150" s="32" t="str">
        <f>IF($AN150="","",INDEX('Tablas de Códigos'!$J$28:$J$52,$AN150))</f>
        <v/>
      </c>
      <c r="AR150" s="32" t="str">
        <f>IF($AN150="","",INDEX('Tablas de Códigos'!$K$28:$K$52,$AN150))</f>
        <v/>
      </c>
      <c r="AS150" s="32" t="str">
        <f>IF($AN150="","",INDEX('Tablas de Códigos'!$L$28:$L$52,$AN150))</f>
        <v/>
      </c>
      <c r="AT150" s="32" t="str">
        <f>IF($AN150="","",INDEX('Tablas de Códigos'!$M$28:$M$52,$AN150))</f>
        <v/>
      </c>
      <c r="AU150" s="32" t="str">
        <f t="shared" si="147"/>
        <v/>
      </c>
      <c r="AV150" s="32" t="str">
        <f t="shared" si="148"/>
        <v/>
      </c>
      <c r="AW150" s="33" t="str">
        <f t="shared" si="149"/>
        <v/>
      </c>
      <c r="AX150" s="33" t="str">
        <f>IF($A150="","",SUMIFS($H$5:H150,$O$5:O150,$O150,$F$5:F150,$F150,$AL$5:AL150,$AL150))</f>
        <v/>
      </c>
      <c r="AY150" s="33" t="str">
        <f>IF($A150="","",SUMIFS($H$5:H149,$O$5:O149,$O150,$F$5:F149,$F150,$AL$5:AL149,$AL150))</f>
        <v/>
      </c>
      <c r="AZ150" s="33" t="str">
        <f t="shared" si="150"/>
        <v/>
      </c>
      <c r="BA150" s="33" t="str">
        <f t="shared" si="151"/>
        <v/>
      </c>
      <c r="BB150" s="33" t="str">
        <f>IF($A150="","",IF($AM150,IF($AQ150="PORC",$AZ150*$AR150,IF($AQ150="ESCALA_GRAL",(INDEX('Tablas de Códigos'!$D$58:$D$65,MATCH($AZ150,'Tablas de Códigos'!$B$58:$B$65,1))+INDEX('Tablas de Códigos'!$E$58:$E$65,MATCH($AZ150,'Tablas de Códigos'!$B$58:$B$65,1))*($AZ150-INDEX('Tablas de Códigos'!$F$58:$F$65,MATCH($AZ150,'Tablas de Códigos'!$B$58:$B$65,1)))),IF($AQ150="ESCALA_119",(INDEX('Tablas de Códigos'!$D$69:$D$76,MATCH($AZ150,'Tablas de Códigos'!$B$69:$B$76,1))+INDEX('Tablas de Códigos'!$E$69:$E$76,MATCH($AZ150,'Tablas de Códigos'!$B$69:$B$76,1))*($AZ150-INDEX('Tablas de Códigos'!$F$69:$F$76,MATCH($AZ150,'Tablas de Códigos'!$B$69:$B$76,1)))),0))),$AZ150*$AV150))</f>
        <v/>
      </c>
      <c r="BC150" s="33" t="str">
        <f>IF($A150="","",IF($AM150,IF($AQ150="PORC",$BA150*$AR150,IF($AQ150="ESCALA_GRAL",(INDEX('Tablas de Códigos'!$D$58:$D$65,MATCH($BA150,'Tablas de Códigos'!$B$58:$B$65,1))+INDEX('Tablas de Códigos'!$E$58:$E$65,MATCH($BA150,'Tablas de Códigos'!$B$58:$B$65,1))*($BA150-INDEX('Tablas de Códigos'!$F$58:$F$65,MATCH($BA150,'Tablas de Códigos'!$B$58:$B$65,1)))),IF($AQ150="ESCALA_119",(INDEX('Tablas de Códigos'!$D$69:$D$76,MATCH($BA150,'Tablas de Códigos'!$B$69:$B$76,1))+INDEX('Tablas de Códigos'!$E$69:$E$76,MATCH($BA150,'Tablas de Códigos'!$B$69:$B$76,1))*($BA150-INDEX('Tablas de Códigos'!$F$69:$F$76,MATCH($BA150,'Tablas de Códigos'!$B$69:$B$76,1)))),0))),$BA150*$AV150))</f>
        <v/>
      </c>
      <c r="BD150" s="33" t="str">
        <f t="shared" si="152"/>
        <v/>
      </c>
      <c r="BE150" s="33" t="str">
        <f t="shared" si="153"/>
        <v/>
      </c>
      <c r="BF150" s="33" t="str">
        <f t="shared" si="154"/>
        <v/>
      </c>
    </row>
    <row r="151" spans="1:58" ht="15" customHeight="1">
      <c r="A151" s="13"/>
      <c r="B151" s="27"/>
      <c r="C151" s="13"/>
      <c r="D151" s="28"/>
      <c r="E151" s="13"/>
      <c r="F151" s="13"/>
      <c r="G151" s="13"/>
      <c r="H151" s="28"/>
      <c r="I151" s="27"/>
      <c r="J151" s="13"/>
      <c r="K151" s="29" t="str">
        <f t="shared" si="124"/>
        <v/>
      </c>
      <c r="L151" s="14"/>
      <c r="M151" s="30"/>
      <c r="N151" s="13"/>
      <c r="O151" s="13"/>
      <c r="P151" s="14"/>
      <c r="Q151" s="31"/>
      <c r="R151" s="32" t="str">
        <f t="shared" si="125"/>
        <v>00</v>
      </c>
      <c r="S151" s="32" t="str">
        <f t="shared" si="126"/>
        <v/>
      </c>
      <c r="T151" s="32" t="str">
        <f t="shared" si="127"/>
        <v xml:space="preserve">                </v>
      </c>
      <c r="U151" s="32" t="str">
        <f t="shared" si="128"/>
        <v/>
      </c>
      <c r="V151" s="32" t="str">
        <f t="shared" si="129"/>
        <v>0000</v>
      </c>
      <c r="W151" s="32" t="str">
        <f t="shared" si="130"/>
        <v>000</v>
      </c>
      <c r="X151" s="32" t="str">
        <f t="shared" si="131"/>
        <v/>
      </c>
      <c r="Y151" s="32" t="str">
        <f t="shared" si="132"/>
        <v/>
      </c>
      <c r="Z151" s="32" t="str">
        <f t="shared" si="133"/>
        <v/>
      </c>
      <c r="AA151" s="32" t="str">
        <f t="shared" si="134"/>
        <v>00</v>
      </c>
      <c r="AB151" s="32" t="str">
        <f t="shared" si="135"/>
        <v>0</v>
      </c>
      <c r="AC151" s="32" t="str">
        <f t="shared" si="136"/>
        <v/>
      </c>
      <c r="AD151" s="32" t="str">
        <f t="shared" si="137"/>
        <v xml:space="preserve">  0.00</v>
      </c>
      <c r="AE151" s="32" t="str">
        <f t="shared" si="138"/>
        <v xml:space="preserve">          </v>
      </c>
      <c r="AF151" s="32" t="str">
        <f t="shared" si="139"/>
        <v>00</v>
      </c>
      <c r="AG151" s="32" t="str">
        <f t="shared" si="140"/>
        <v xml:space="preserve">                    </v>
      </c>
      <c r="AH151" s="32" t="str">
        <f t="shared" si="141"/>
        <v>00000000000000</v>
      </c>
      <c r="AI151" s="32" t="str">
        <f t="shared" si="142"/>
        <v>00000000000000</v>
      </c>
      <c r="AJ151" s="23" t="str">
        <f t="shared" si="143"/>
        <v/>
      </c>
      <c r="AK151" s="24" t="str">
        <f t="shared" si="144"/>
        <v/>
      </c>
      <c r="AL151" s="32" t="str">
        <f t="shared" si="145"/>
        <v/>
      </c>
      <c r="AM151" s="32" t="str">
        <f t="shared" si="146"/>
        <v/>
      </c>
      <c r="AN151" s="32" t="str">
        <f>IF($A151="","",IFERROR(MATCH($F151,'Tablas de Códigos'!$G$28:$G$52,0),""))</f>
        <v/>
      </c>
      <c r="AO151" s="33" t="str">
        <f>IF($AN151="","",INDEX('Tablas de Códigos'!$H$28:$H$52,$AN151))</f>
        <v/>
      </c>
      <c r="AP151" s="32" t="str">
        <f>IF($AN151="","",INDEX('Tablas de Códigos'!$I$28:$I$52,$AN151))</f>
        <v/>
      </c>
      <c r="AQ151" s="32" t="str">
        <f>IF($AN151="","",INDEX('Tablas de Códigos'!$J$28:$J$52,$AN151))</f>
        <v/>
      </c>
      <c r="AR151" s="32" t="str">
        <f>IF($AN151="","",INDEX('Tablas de Códigos'!$K$28:$K$52,$AN151))</f>
        <v/>
      </c>
      <c r="AS151" s="32" t="str">
        <f>IF($AN151="","",INDEX('Tablas de Códigos'!$L$28:$L$52,$AN151))</f>
        <v/>
      </c>
      <c r="AT151" s="32" t="str">
        <f>IF($AN151="","",INDEX('Tablas de Códigos'!$M$28:$M$52,$AN151))</f>
        <v/>
      </c>
      <c r="AU151" s="32" t="str">
        <f t="shared" si="147"/>
        <v/>
      </c>
      <c r="AV151" s="32" t="str">
        <f t="shared" si="148"/>
        <v/>
      </c>
      <c r="AW151" s="33" t="str">
        <f t="shared" si="149"/>
        <v/>
      </c>
      <c r="AX151" s="33" t="str">
        <f>IF($A151="","",SUMIFS($H$5:H151,$O$5:O151,$O151,$F$5:F151,$F151,$AL$5:AL151,$AL151))</f>
        <v/>
      </c>
      <c r="AY151" s="33" t="str">
        <f>IF($A151="","",SUMIFS($H$5:H150,$O$5:O150,$O151,$F$5:F150,$F151,$AL$5:AL150,$AL151))</f>
        <v/>
      </c>
      <c r="AZ151" s="33" t="str">
        <f t="shared" si="150"/>
        <v/>
      </c>
      <c r="BA151" s="33" t="str">
        <f t="shared" si="151"/>
        <v/>
      </c>
      <c r="BB151" s="33" t="str">
        <f>IF($A151="","",IF($AM151,IF($AQ151="PORC",$AZ151*$AR151,IF($AQ151="ESCALA_GRAL",(INDEX('Tablas de Códigos'!$D$58:$D$65,MATCH($AZ151,'Tablas de Códigos'!$B$58:$B$65,1))+INDEX('Tablas de Códigos'!$E$58:$E$65,MATCH($AZ151,'Tablas de Códigos'!$B$58:$B$65,1))*($AZ151-INDEX('Tablas de Códigos'!$F$58:$F$65,MATCH($AZ151,'Tablas de Códigos'!$B$58:$B$65,1)))),IF($AQ151="ESCALA_119",(INDEX('Tablas de Códigos'!$D$69:$D$76,MATCH($AZ151,'Tablas de Códigos'!$B$69:$B$76,1))+INDEX('Tablas de Códigos'!$E$69:$E$76,MATCH($AZ151,'Tablas de Códigos'!$B$69:$B$76,1))*($AZ151-INDEX('Tablas de Códigos'!$F$69:$F$76,MATCH($AZ151,'Tablas de Códigos'!$B$69:$B$76,1)))),0))),$AZ151*$AV151))</f>
        <v/>
      </c>
      <c r="BC151" s="33" t="str">
        <f>IF($A151="","",IF($AM151,IF($AQ151="PORC",$BA151*$AR151,IF($AQ151="ESCALA_GRAL",(INDEX('Tablas de Códigos'!$D$58:$D$65,MATCH($BA151,'Tablas de Códigos'!$B$58:$B$65,1))+INDEX('Tablas de Códigos'!$E$58:$E$65,MATCH($BA151,'Tablas de Códigos'!$B$58:$B$65,1))*($BA151-INDEX('Tablas de Códigos'!$F$58:$F$65,MATCH($BA151,'Tablas de Códigos'!$B$58:$B$65,1)))),IF($AQ151="ESCALA_119",(INDEX('Tablas de Códigos'!$D$69:$D$76,MATCH($BA151,'Tablas de Códigos'!$B$69:$B$76,1))+INDEX('Tablas de Códigos'!$E$69:$E$76,MATCH($BA151,'Tablas de Códigos'!$B$69:$B$76,1))*($BA151-INDEX('Tablas de Códigos'!$F$69:$F$76,MATCH($BA151,'Tablas de Códigos'!$B$69:$B$76,1)))),0))),$BA151*$AV151))</f>
        <v/>
      </c>
      <c r="BD151" s="33" t="str">
        <f t="shared" si="152"/>
        <v/>
      </c>
      <c r="BE151" s="33" t="str">
        <f t="shared" si="153"/>
        <v/>
      </c>
      <c r="BF151" s="33" t="str">
        <f t="shared" si="154"/>
        <v/>
      </c>
    </row>
    <row r="152" spans="1:58" ht="15" customHeight="1">
      <c r="A152" s="13"/>
      <c r="B152" s="27"/>
      <c r="C152" s="13"/>
      <c r="D152" s="28"/>
      <c r="E152" s="13"/>
      <c r="F152" s="13"/>
      <c r="G152" s="13"/>
      <c r="H152" s="28"/>
      <c r="I152" s="27"/>
      <c r="J152" s="13"/>
      <c r="K152" s="29" t="str">
        <f t="shared" si="124"/>
        <v/>
      </c>
      <c r="L152" s="14"/>
      <c r="M152" s="30"/>
      <c r="N152" s="13"/>
      <c r="O152" s="13"/>
      <c r="P152" s="14"/>
      <c r="Q152" s="31"/>
      <c r="R152" s="32" t="str">
        <f t="shared" si="125"/>
        <v>00</v>
      </c>
      <c r="S152" s="32" t="str">
        <f t="shared" si="126"/>
        <v/>
      </c>
      <c r="T152" s="32" t="str">
        <f t="shared" si="127"/>
        <v xml:space="preserve">                </v>
      </c>
      <c r="U152" s="32" t="str">
        <f t="shared" si="128"/>
        <v/>
      </c>
      <c r="V152" s="32" t="str">
        <f t="shared" si="129"/>
        <v>0000</v>
      </c>
      <c r="W152" s="32" t="str">
        <f t="shared" si="130"/>
        <v>000</v>
      </c>
      <c r="X152" s="32" t="str">
        <f t="shared" si="131"/>
        <v/>
      </c>
      <c r="Y152" s="32" t="str">
        <f t="shared" si="132"/>
        <v/>
      </c>
      <c r="Z152" s="32" t="str">
        <f t="shared" si="133"/>
        <v/>
      </c>
      <c r="AA152" s="32" t="str">
        <f t="shared" si="134"/>
        <v>00</v>
      </c>
      <c r="AB152" s="32" t="str">
        <f t="shared" si="135"/>
        <v>0</v>
      </c>
      <c r="AC152" s="32" t="str">
        <f t="shared" si="136"/>
        <v/>
      </c>
      <c r="AD152" s="32" t="str">
        <f t="shared" si="137"/>
        <v xml:space="preserve">  0.00</v>
      </c>
      <c r="AE152" s="32" t="str">
        <f t="shared" si="138"/>
        <v xml:space="preserve">          </v>
      </c>
      <c r="AF152" s="32" t="str">
        <f t="shared" si="139"/>
        <v>00</v>
      </c>
      <c r="AG152" s="32" t="str">
        <f t="shared" si="140"/>
        <v xml:space="preserve">                    </v>
      </c>
      <c r="AH152" s="32" t="str">
        <f t="shared" si="141"/>
        <v>00000000000000</v>
      </c>
      <c r="AI152" s="32" t="str">
        <f t="shared" si="142"/>
        <v>00000000000000</v>
      </c>
      <c r="AJ152" s="23" t="str">
        <f t="shared" si="143"/>
        <v/>
      </c>
      <c r="AK152" s="24" t="str">
        <f t="shared" si="144"/>
        <v/>
      </c>
      <c r="AL152" s="32" t="str">
        <f t="shared" si="145"/>
        <v/>
      </c>
      <c r="AM152" s="32" t="str">
        <f t="shared" si="146"/>
        <v/>
      </c>
      <c r="AN152" s="32" t="str">
        <f>IF($A152="","",IFERROR(MATCH($F152,'Tablas de Códigos'!$G$28:$G$52,0),""))</f>
        <v/>
      </c>
      <c r="AO152" s="33" t="str">
        <f>IF($AN152="","",INDEX('Tablas de Códigos'!$H$28:$H$52,$AN152))</f>
        <v/>
      </c>
      <c r="AP152" s="32" t="str">
        <f>IF($AN152="","",INDEX('Tablas de Códigos'!$I$28:$I$52,$AN152))</f>
        <v/>
      </c>
      <c r="AQ152" s="32" t="str">
        <f>IF($AN152="","",INDEX('Tablas de Códigos'!$J$28:$J$52,$AN152))</f>
        <v/>
      </c>
      <c r="AR152" s="32" t="str">
        <f>IF($AN152="","",INDEX('Tablas de Códigos'!$K$28:$K$52,$AN152))</f>
        <v/>
      </c>
      <c r="AS152" s="32" t="str">
        <f>IF($AN152="","",INDEX('Tablas de Códigos'!$L$28:$L$52,$AN152))</f>
        <v/>
      </c>
      <c r="AT152" s="32" t="str">
        <f>IF($AN152="","",INDEX('Tablas de Códigos'!$M$28:$M$52,$AN152))</f>
        <v/>
      </c>
      <c r="AU152" s="32" t="str">
        <f t="shared" si="147"/>
        <v/>
      </c>
      <c r="AV152" s="32" t="str">
        <f t="shared" si="148"/>
        <v/>
      </c>
      <c r="AW152" s="33" t="str">
        <f t="shared" si="149"/>
        <v/>
      </c>
      <c r="AX152" s="33" t="str">
        <f>IF($A152="","",SUMIFS($H$5:H152,$O$5:O152,$O152,$F$5:F152,$F152,$AL$5:AL152,$AL152))</f>
        <v/>
      </c>
      <c r="AY152" s="33" t="str">
        <f>IF($A152="","",SUMIFS($H$5:H151,$O$5:O151,$O152,$F$5:F151,$F152,$AL$5:AL151,$AL152))</f>
        <v/>
      </c>
      <c r="AZ152" s="33" t="str">
        <f t="shared" si="150"/>
        <v/>
      </c>
      <c r="BA152" s="33" t="str">
        <f t="shared" si="151"/>
        <v/>
      </c>
      <c r="BB152" s="33" t="str">
        <f>IF($A152="","",IF($AM152,IF($AQ152="PORC",$AZ152*$AR152,IF($AQ152="ESCALA_GRAL",(INDEX('Tablas de Códigos'!$D$58:$D$65,MATCH($AZ152,'Tablas de Códigos'!$B$58:$B$65,1))+INDEX('Tablas de Códigos'!$E$58:$E$65,MATCH($AZ152,'Tablas de Códigos'!$B$58:$B$65,1))*($AZ152-INDEX('Tablas de Códigos'!$F$58:$F$65,MATCH($AZ152,'Tablas de Códigos'!$B$58:$B$65,1)))),IF($AQ152="ESCALA_119",(INDEX('Tablas de Códigos'!$D$69:$D$76,MATCH($AZ152,'Tablas de Códigos'!$B$69:$B$76,1))+INDEX('Tablas de Códigos'!$E$69:$E$76,MATCH($AZ152,'Tablas de Códigos'!$B$69:$B$76,1))*($AZ152-INDEX('Tablas de Códigos'!$F$69:$F$76,MATCH($AZ152,'Tablas de Códigos'!$B$69:$B$76,1)))),0))),$AZ152*$AV152))</f>
        <v/>
      </c>
      <c r="BC152" s="33" t="str">
        <f>IF($A152="","",IF($AM152,IF($AQ152="PORC",$BA152*$AR152,IF($AQ152="ESCALA_GRAL",(INDEX('Tablas de Códigos'!$D$58:$D$65,MATCH($BA152,'Tablas de Códigos'!$B$58:$B$65,1))+INDEX('Tablas de Códigos'!$E$58:$E$65,MATCH($BA152,'Tablas de Códigos'!$B$58:$B$65,1))*($BA152-INDEX('Tablas de Códigos'!$F$58:$F$65,MATCH($BA152,'Tablas de Códigos'!$B$58:$B$65,1)))),IF($AQ152="ESCALA_119",(INDEX('Tablas de Códigos'!$D$69:$D$76,MATCH($BA152,'Tablas de Códigos'!$B$69:$B$76,1))+INDEX('Tablas de Códigos'!$E$69:$E$76,MATCH($BA152,'Tablas de Códigos'!$B$69:$B$76,1))*($BA152-INDEX('Tablas de Códigos'!$F$69:$F$76,MATCH($BA152,'Tablas de Códigos'!$B$69:$B$76,1)))),0))),$BA152*$AV152))</f>
        <v/>
      </c>
      <c r="BD152" s="33" t="str">
        <f t="shared" si="152"/>
        <v/>
      </c>
      <c r="BE152" s="33" t="str">
        <f t="shared" si="153"/>
        <v/>
      </c>
      <c r="BF152" s="33" t="str">
        <f t="shared" si="154"/>
        <v/>
      </c>
    </row>
    <row r="153" spans="1:58" ht="15" customHeight="1">
      <c r="A153" s="13"/>
      <c r="B153" s="27"/>
      <c r="C153" s="13"/>
      <c r="D153" s="28"/>
      <c r="E153" s="13"/>
      <c r="F153" s="13"/>
      <c r="G153" s="13"/>
      <c r="H153" s="28"/>
      <c r="I153" s="27"/>
      <c r="J153" s="13"/>
      <c r="K153" s="29" t="str">
        <f t="shared" si="124"/>
        <v/>
      </c>
      <c r="L153" s="14"/>
      <c r="M153" s="30"/>
      <c r="N153" s="13"/>
      <c r="O153" s="13"/>
      <c r="P153" s="14"/>
      <c r="Q153" s="31"/>
      <c r="R153" s="32" t="str">
        <f t="shared" si="125"/>
        <v>00</v>
      </c>
      <c r="S153" s="32" t="str">
        <f t="shared" si="126"/>
        <v/>
      </c>
      <c r="T153" s="32" t="str">
        <f t="shared" si="127"/>
        <v xml:space="preserve">                </v>
      </c>
      <c r="U153" s="32" t="str">
        <f t="shared" si="128"/>
        <v/>
      </c>
      <c r="V153" s="32" t="str">
        <f t="shared" si="129"/>
        <v>0000</v>
      </c>
      <c r="W153" s="32" t="str">
        <f t="shared" si="130"/>
        <v>000</v>
      </c>
      <c r="X153" s="32" t="str">
        <f t="shared" si="131"/>
        <v/>
      </c>
      <c r="Y153" s="32" t="str">
        <f t="shared" si="132"/>
        <v/>
      </c>
      <c r="Z153" s="32" t="str">
        <f t="shared" si="133"/>
        <v/>
      </c>
      <c r="AA153" s="32" t="str">
        <f t="shared" si="134"/>
        <v>00</v>
      </c>
      <c r="AB153" s="32" t="str">
        <f t="shared" si="135"/>
        <v>0</v>
      </c>
      <c r="AC153" s="32" t="str">
        <f t="shared" si="136"/>
        <v/>
      </c>
      <c r="AD153" s="32" t="str">
        <f t="shared" si="137"/>
        <v xml:space="preserve">  0.00</v>
      </c>
      <c r="AE153" s="32" t="str">
        <f t="shared" si="138"/>
        <v xml:space="preserve">          </v>
      </c>
      <c r="AF153" s="32" t="str">
        <f t="shared" si="139"/>
        <v>00</v>
      </c>
      <c r="AG153" s="32" t="str">
        <f t="shared" si="140"/>
        <v xml:space="preserve">                    </v>
      </c>
      <c r="AH153" s="32" t="str">
        <f t="shared" si="141"/>
        <v>00000000000000</v>
      </c>
      <c r="AI153" s="32" t="str">
        <f t="shared" si="142"/>
        <v>00000000000000</v>
      </c>
      <c r="AJ153" s="23" t="str">
        <f t="shared" si="143"/>
        <v/>
      </c>
      <c r="AK153" s="24" t="str">
        <f t="shared" si="144"/>
        <v/>
      </c>
      <c r="AL153" s="32" t="str">
        <f t="shared" si="145"/>
        <v/>
      </c>
      <c r="AM153" s="32" t="str">
        <f t="shared" si="146"/>
        <v/>
      </c>
      <c r="AN153" s="32" t="str">
        <f>IF($A153="","",IFERROR(MATCH($F153,'Tablas de Códigos'!$G$28:$G$52,0),""))</f>
        <v/>
      </c>
      <c r="AO153" s="33" t="str">
        <f>IF($AN153="","",INDEX('Tablas de Códigos'!$H$28:$H$52,$AN153))</f>
        <v/>
      </c>
      <c r="AP153" s="32" t="str">
        <f>IF($AN153="","",INDEX('Tablas de Códigos'!$I$28:$I$52,$AN153))</f>
        <v/>
      </c>
      <c r="AQ153" s="32" t="str">
        <f>IF($AN153="","",INDEX('Tablas de Códigos'!$J$28:$J$52,$AN153))</f>
        <v/>
      </c>
      <c r="AR153" s="32" t="str">
        <f>IF($AN153="","",INDEX('Tablas de Códigos'!$K$28:$K$52,$AN153))</f>
        <v/>
      </c>
      <c r="AS153" s="32" t="str">
        <f>IF($AN153="","",INDEX('Tablas de Códigos'!$L$28:$L$52,$AN153))</f>
        <v/>
      </c>
      <c r="AT153" s="32" t="str">
        <f>IF($AN153="","",INDEX('Tablas de Códigos'!$M$28:$M$52,$AN153))</f>
        <v/>
      </c>
      <c r="AU153" s="32" t="str">
        <f t="shared" si="147"/>
        <v/>
      </c>
      <c r="AV153" s="32" t="str">
        <f t="shared" si="148"/>
        <v/>
      </c>
      <c r="AW153" s="33" t="str">
        <f t="shared" si="149"/>
        <v/>
      </c>
      <c r="AX153" s="33" t="str">
        <f>IF($A153="","",SUMIFS($H$5:H153,$O$5:O153,$O153,$F$5:F153,$F153,$AL$5:AL153,$AL153))</f>
        <v/>
      </c>
      <c r="AY153" s="33" t="str">
        <f>IF($A153="","",SUMIFS($H$5:H152,$O$5:O152,$O153,$F$5:F152,$F153,$AL$5:AL152,$AL153))</f>
        <v/>
      </c>
      <c r="AZ153" s="33" t="str">
        <f t="shared" si="150"/>
        <v/>
      </c>
      <c r="BA153" s="33" t="str">
        <f t="shared" si="151"/>
        <v/>
      </c>
      <c r="BB153" s="33" t="str">
        <f>IF($A153="","",IF($AM153,IF($AQ153="PORC",$AZ153*$AR153,IF($AQ153="ESCALA_GRAL",(INDEX('Tablas de Códigos'!$D$58:$D$65,MATCH($AZ153,'Tablas de Códigos'!$B$58:$B$65,1))+INDEX('Tablas de Códigos'!$E$58:$E$65,MATCH($AZ153,'Tablas de Códigos'!$B$58:$B$65,1))*($AZ153-INDEX('Tablas de Códigos'!$F$58:$F$65,MATCH($AZ153,'Tablas de Códigos'!$B$58:$B$65,1)))),IF($AQ153="ESCALA_119",(INDEX('Tablas de Códigos'!$D$69:$D$76,MATCH($AZ153,'Tablas de Códigos'!$B$69:$B$76,1))+INDEX('Tablas de Códigos'!$E$69:$E$76,MATCH($AZ153,'Tablas de Códigos'!$B$69:$B$76,1))*($AZ153-INDEX('Tablas de Códigos'!$F$69:$F$76,MATCH($AZ153,'Tablas de Códigos'!$B$69:$B$76,1)))),0))),$AZ153*$AV153))</f>
        <v/>
      </c>
      <c r="BC153" s="33" t="str">
        <f>IF($A153="","",IF($AM153,IF($AQ153="PORC",$BA153*$AR153,IF($AQ153="ESCALA_GRAL",(INDEX('Tablas de Códigos'!$D$58:$D$65,MATCH($BA153,'Tablas de Códigos'!$B$58:$B$65,1))+INDEX('Tablas de Códigos'!$E$58:$E$65,MATCH($BA153,'Tablas de Códigos'!$B$58:$B$65,1))*($BA153-INDEX('Tablas de Códigos'!$F$58:$F$65,MATCH($BA153,'Tablas de Códigos'!$B$58:$B$65,1)))),IF($AQ153="ESCALA_119",(INDEX('Tablas de Códigos'!$D$69:$D$76,MATCH($BA153,'Tablas de Códigos'!$B$69:$B$76,1))+INDEX('Tablas de Códigos'!$E$69:$E$76,MATCH($BA153,'Tablas de Códigos'!$B$69:$B$76,1))*($BA153-INDEX('Tablas de Códigos'!$F$69:$F$76,MATCH($BA153,'Tablas de Códigos'!$B$69:$B$76,1)))),0))),$BA153*$AV153))</f>
        <v/>
      </c>
      <c r="BD153" s="33" t="str">
        <f t="shared" si="152"/>
        <v/>
      </c>
      <c r="BE153" s="33" t="str">
        <f t="shared" si="153"/>
        <v/>
      </c>
      <c r="BF153" s="33" t="str">
        <f t="shared" si="154"/>
        <v/>
      </c>
    </row>
    <row r="154" spans="1:58" ht="15" customHeight="1">
      <c r="A154" s="13"/>
      <c r="B154" s="27"/>
      <c r="C154" s="13"/>
      <c r="D154" s="28"/>
      <c r="E154" s="13"/>
      <c r="F154" s="13"/>
      <c r="G154" s="13"/>
      <c r="H154" s="28"/>
      <c r="I154" s="27"/>
      <c r="J154" s="13"/>
      <c r="K154" s="29" t="str">
        <f t="shared" si="124"/>
        <v/>
      </c>
      <c r="L154" s="14"/>
      <c r="M154" s="30"/>
      <c r="N154" s="13"/>
      <c r="O154" s="13"/>
      <c r="P154" s="14"/>
      <c r="Q154" s="31"/>
      <c r="R154" s="32" t="str">
        <f t="shared" si="125"/>
        <v>00</v>
      </c>
      <c r="S154" s="32" t="str">
        <f t="shared" si="126"/>
        <v/>
      </c>
      <c r="T154" s="32" t="str">
        <f t="shared" si="127"/>
        <v xml:space="preserve">                </v>
      </c>
      <c r="U154" s="32" t="str">
        <f t="shared" si="128"/>
        <v/>
      </c>
      <c r="V154" s="32" t="str">
        <f t="shared" si="129"/>
        <v>0000</v>
      </c>
      <c r="W154" s="32" t="str">
        <f t="shared" si="130"/>
        <v>000</v>
      </c>
      <c r="X154" s="32" t="str">
        <f t="shared" si="131"/>
        <v/>
      </c>
      <c r="Y154" s="32" t="str">
        <f t="shared" si="132"/>
        <v/>
      </c>
      <c r="Z154" s="32" t="str">
        <f t="shared" si="133"/>
        <v/>
      </c>
      <c r="AA154" s="32" t="str">
        <f t="shared" si="134"/>
        <v>00</v>
      </c>
      <c r="AB154" s="32" t="str">
        <f t="shared" si="135"/>
        <v>0</v>
      </c>
      <c r="AC154" s="32" t="str">
        <f t="shared" si="136"/>
        <v/>
      </c>
      <c r="AD154" s="32" t="str">
        <f t="shared" si="137"/>
        <v xml:space="preserve">  0.00</v>
      </c>
      <c r="AE154" s="32" t="str">
        <f t="shared" si="138"/>
        <v xml:space="preserve">          </v>
      </c>
      <c r="AF154" s="32" t="str">
        <f t="shared" si="139"/>
        <v>00</v>
      </c>
      <c r="AG154" s="32" t="str">
        <f t="shared" si="140"/>
        <v xml:space="preserve">                    </v>
      </c>
      <c r="AH154" s="32" t="str">
        <f t="shared" si="141"/>
        <v>00000000000000</v>
      </c>
      <c r="AI154" s="32" t="str">
        <f t="shared" si="142"/>
        <v>00000000000000</v>
      </c>
      <c r="AJ154" s="23" t="str">
        <f t="shared" si="143"/>
        <v/>
      </c>
      <c r="AK154" s="24" t="str">
        <f t="shared" si="144"/>
        <v/>
      </c>
      <c r="AL154" s="32" t="str">
        <f t="shared" si="145"/>
        <v/>
      </c>
      <c r="AM154" s="32" t="str">
        <f t="shared" si="146"/>
        <v/>
      </c>
      <c r="AN154" s="32" t="str">
        <f>IF($A154="","",IFERROR(MATCH($F154,'Tablas de Códigos'!$G$28:$G$52,0),""))</f>
        <v/>
      </c>
      <c r="AO154" s="33" t="str">
        <f>IF($AN154="","",INDEX('Tablas de Códigos'!$H$28:$H$52,$AN154))</f>
        <v/>
      </c>
      <c r="AP154" s="32" t="str">
        <f>IF($AN154="","",INDEX('Tablas de Códigos'!$I$28:$I$52,$AN154))</f>
        <v/>
      </c>
      <c r="AQ154" s="32" t="str">
        <f>IF($AN154="","",INDEX('Tablas de Códigos'!$J$28:$J$52,$AN154))</f>
        <v/>
      </c>
      <c r="AR154" s="32" t="str">
        <f>IF($AN154="","",INDEX('Tablas de Códigos'!$K$28:$K$52,$AN154))</f>
        <v/>
      </c>
      <c r="AS154" s="32" t="str">
        <f>IF($AN154="","",INDEX('Tablas de Códigos'!$L$28:$L$52,$AN154))</f>
        <v/>
      </c>
      <c r="AT154" s="32" t="str">
        <f>IF($AN154="","",INDEX('Tablas de Códigos'!$M$28:$M$52,$AN154))</f>
        <v/>
      </c>
      <c r="AU154" s="32" t="str">
        <f t="shared" si="147"/>
        <v/>
      </c>
      <c r="AV154" s="32" t="str">
        <f t="shared" si="148"/>
        <v/>
      </c>
      <c r="AW154" s="33" t="str">
        <f t="shared" si="149"/>
        <v/>
      </c>
      <c r="AX154" s="33" t="str">
        <f>IF($A154="","",SUMIFS($H$5:H154,$O$5:O154,$O154,$F$5:F154,$F154,$AL$5:AL154,$AL154))</f>
        <v/>
      </c>
      <c r="AY154" s="33" t="str">
        <f>IF($A154="","",SUMIFS($H$5:H153,$O$5:O153,$O154,$F$5:F153,$F154,$AL$5:AL153,$AL154))</f>
        <v/>
      </c>
      <c r="AZ154" s="33" t="str">
        <f t="shared" si="150"/>
        <v/>
      </c>
      <c r="BA154" s="33" t="str">
        <f t="shared" si="151"/>
        <v/>
      </c>
      <c r="BB154" s="33" t="str">
        <f>IF($A154="","",IF($AM154,IF($AQ154="PORC",$AZ154*$AR154,IF($AQ154="ESCALA_GRAL",(INDEX('Tablas de Códigos'!$D$58:$D$65,MATCH($AZ154,'Tablas de Códigos'!$B$58:$B$65,1))+INDEX('Tablas de Códigos'!$E$58:$E$65,MATCH($AZ154,'Tablas de Códigos'!$B$58:$B$65,1))*($AZ154-INDEX('Tablas de Códigos'!$F$58:$F$65,MATCH($AZ154,'Tablas de Códigos'!$B$58:$B$65,1)))),IF($AQ154="ESCALA_119",(INDEX('Tablas de Códigos'!$D$69:$D$76,MATCH($AZ154,'Tablas de Códigos'!$B$69:$B$76,1))+INDEX('Tablas de Códigos'!$E$69:$E$76,MATCH($AZ154,'Tablas de Códigos'!$B$69:$B$76,1))*($AZ154-INDEX('Tablas de Códigos'!$F$69:$F$76,MATCH($AZ154,'Tablas de Códigos'!$B$69:$B$76,1)))),0))),$AZ154*$AV154))</f>
        <v/>
      </c>
      <c r="BC154" s="33" t="str">
        <f>IF($A154="","",IF($AM154,IF($AQ154="PORC",$BA154*$AR154,IF($AQ154="ESCALA_GRAL",(INDEX('Tablas de Códigos'!$D$58:$D$65,MATCH($BA154,'Tablas de Códigos'!$B$58:$B$65,1))+INDEX('Tablas de Códigos'!$E$58:$E$65,MATCH($BA154,'Tablas de Códigos'!$B$58:$B$65,1))*($BA154-INDEX('Tablas de Códigos'!$F$58:$F$65,MATCH($BA154,'Tablas de Códigos'!$B$58:$B$65,1)))),IF($AQ154="ESCALA_119",(INDEX('Tablas de Códigos'!$D$69:$D$76,MATCH($BA154,'Tablas de Códigos'!$B$69:$B$76,1))+INDEX('Tablas de Códigos'!$E$69:$E$76,MATCH($BA154,'Tablas de Códigos'!$B$69:$B$76,1))*($BA154-INDEX('Tablas de Códigos'!$F$69:$F$76,MATCH($BA154,'Tablas de Códigos'!$B$69:$B$76,1)))),0))),$BA154*$AV154))</f>
        <v/>
      </c>
      <c r="BD154" s="33" t="str">
        <f t="shared" si="152"/>
        <v/>
      </c>
      <c r="BE154" s="33" t="str">
        <f t="shared" si="153"/>
        <v/>
      </c>
      <c r="BF154" s="33" t="str">
        <f t="shared" si="154"/>
        <v/>
      </c>
    </row>
    <row r="155" spans="1:58" ht="15" customHeight="1">
      <c r="A155" s="13"/>
      <c r="B155" s="27"/>
      <c r="C155" s="13"/>
      <c r="D155" s="28"/>
      <c r="E155" s="13"/>
      <c r="F155" s="13"/>
      <c r="G155" s="13"/>
      <c r="H155" s="28"/>
      <c r="I155" s="27"/>
      <c r="J155" s="13"/>
      <c r="K155" s="29" t="str">
        <f t="shared" si="124"/>
        <v/>
      </c>
      <c r="L155" s="14"/>
      <c r="M155" s="30"/>
      <c r="N155" s="13"/>
      <c r="O155" s="13"/>
      <c r="P155" s="14"/>
      <c r="Q155" s="31"/>
      <c r="R155" s="32" t="str">
        <f t="shared" si="125"/>
        <v>00</v>
      </c>
      <c r="S155" s="32" t="str">
        <f t="shared" si="126"/>
        <v/>
      </c>
      <c r="T155" s="32" t="str">
        <f t="shared" si="127"/>
        <v xml:space="preserve">                </v>
      </c>
      <c r="U155" s="32" t="str">
        <f t="shared" si="128"/>
        <v/>
      </c>
      <c r="V155" s="32" t="str">
        <f t="shared" si="129"/>
        <v>0000</v>
      </c>
      <c r="W155" s="32" t="str">
        <f t="shared" si="130"/>
        <v>000</v>
      </c>
      <c r="X155" s="32" t="str">
        <f t="shared" si="131"/>
        <v/>
      </c>
      <c r="Y155" s="32" t="str">
        <f t="shared" si="132"/>
        <v/>
      </c>
      <c r="Z155" s="32" t="str">
        <f t="shared" si="133"/>
        <v/>
      </c>
      <c r="AA155" s="32" t="str">
        <f t="shared" si="134"/>
        <v>00</v>
      </c>
      <c r="AB155" s="32" t="str">
        <f t="shared" si="135"/>
        <v>0</v>
      </c>
      <c r="AC155" s="32" t="str">
        <f t="shared" si="136"/>
        <v/>
      </c>
      <c r="AD155" s="32" t="str">
        <f t="shared" si="137"/>
        <v xml:space="preserve">  0.00</v>
      </c>
      <c r="AE155" s="32" t="str">
        <f t="shared" si="138"/>
        <v xml:space="preserve">          </v>
      </c>
      <c r="AF155" s="32" t="str">
        <f t="shared" si="139"/>
        <v>00</v>
      </c>
      <c r="AG155" s="32" t="str">
        <f t="shared" si="140"/>
        <v xml:space="preserve">                    </v>
      </c>
      <c r="AH155" s="32" t="str">
        <f t="shared" si="141"/>
        <v>00000000000000</v>
      </c>
      <c r="AI155" s="32" t="str">
        <f t="shared" si="142"/>
        <v>00000000000000</v>
      </c>
      <c r="AJ155" s="23" t="str">
        <f t="shared" si="143"/>
        <v/>
      </c>
      <c r="AK155" s="24" t="str">
        <f t="shared" si="144"/>
        <v/>
      </c>
      <c r="AL155" s="32" t="str">
        <f t="shared" si="145"/>
        <v/>
      </c>
      <c r="AM155" s="32" t="str">
        <f t="shared" si="146"/>
        <v/>
      </c>
      <c r="AN155" s="32" t="str">
        <f>IF($A155="","",IFERROR(MATCH($F155,'Tablas de Códigos'!$G$28:$G$52,0),""))</f>
        <v/>
      </c>
      <c r="AO155" s="33" t="str">
        <f>IF($AN155="","",INDEX('Tablas de Códigos'!$H$28:$H$52,$AN155))</f>
        <v/>
      </c>
      <c r="AP155" s="32" t="str">
        <f>IF($AN155="","",INDEX('Tablas de Códigos'!$I$28:$I$52,$AN155))</f>
        <v/>
      </c>
      <c r="AQ155" s="32" t="str">
        <f>IF($AN155="","",INDEX('Tablas de Códigos'!$J$28:$J$52,$AN155))</f>
        <v/>
      </c>
      <c r="AR155" s="32" t="str">
        <f>IF($AN155="","",INDEX('Tablas de Códigos'!$K$28:$K$52,$AN155))</f>
        <v/>
      </c>
      <c r="AS155" s="32" t="str">
        <f>IF($AN155="","",INDEX('Tablas de Códigos'!$L$28:$L$52,$AN155))</f>
        <v/>
      </c>
      <c r="AT155" s="32" t="str">
        <f>IF($AN155="","",INDEX('Tablas de Códigos'!$M$28:$M$52,$AN155))</f>
        <v/>
      </c>
      <c r="AU155" s="32" t="str">
        <f t="shared" si="147"/>
        <v/>
      </c>
      <c r="AV155" s="32" t="str">
        <f t="shared" si="148"/>
        <v/>
      </c>
      <c r="AW155" s="33" t="str">
        <f t="shared" si="149"/>
        <v/>
      </c>
      <c r="AX155" s="33" t="str">
        <f>IF($A155="","",SUMIFS($H$5:H155,$O$5:O155,$O155,$F$5:F155,$F155,$AL$5:AL155,$AL155))</f>
        <v/>
      </c>
      <c r="AY155" s="33" t="str">
        <f>IF($A155="","",SUMIFS($H$5:H154,$O$5:O154,$O155,$F$5:F154,$F155,$AL$5:AL154,$AL155))</f>
        <v/>
      </c>
      <c r="AZ155" s="33" t="str">
        <f t="shared" si="150"/>
        <v/>
      </c>
      <c r="BA155" s="33" t="str">
        <f t="shared" si="151"/>
        <v/>
      </c>
      <c r="BB155" s="33" t="str">
        <f>IF($A155="","",IF($AM155,IF($AQ155="PORC",$AZ155*$AR155,IF($AQ155="ESCALA_GRAL",(INDEX('Tablas de Códigos'!$D$58:$D$65,MATCH($AZ155,'Tablas de Códigos'!$B$58:$B$65,1))+INDEX('Tablas de Códigos'!$E$58:$E$65,MATCH($AZ155,'Tablas de Códigos'!$B$58:$B$65,1))*($AZ155-INDEX('Tablas de Códigos'!$F$58:$F$65,MATCH($AZ155,'Tablas de Códigos'!$B$58:$B$65,1)))),IF($AQ155="ESCALA_119",(INDEX('Tablas de Códigos'!$D$69:$D$76,MATCH($AZ155,'Tablas de Códigos'!$B$69:$B$76,1))+INDEX('Tablas de Códigos'!$E$69:$E$76,MATCH($AZ155,'Tablas de Códigos'!$B$69:$B$76,1))*($AZ155-INDEX('Tablas de Códigos'!$F$69:$F$76,MATCH($AZ155,'Tablas de Códigos'!$B$69:$B$76,1)))),0))),$AZ155*$AV155))</f>
        <v/>
      </c>
      <c r="BC155" s="33" t="str">
        <f>IF($A155="","",IF($AM155,IF($AQ155="PORC",$BA155*$AR155,IF($AQ155="ESCALA_GRAL",(INDEX('Tablas de Códigos'!$D$58:$D$65,MATCH($BA155,'Tablas de Códigos'!$B$58:$B$65,1))+INDEX('Tablas de Códigos'!$E$58:$E$65,MATCH($BA155,'Tablas de Códigos'!$B$58:$B$65,1))*($BA155-INDEX('Tablas de Códigos'!$F$58:$F$65,MATCH($BA155,'Tablas de Códigos'!$B$58:$B$65,1)))),IF($AQ155="ESCALA_119",(INDEX('Tablas de Códigos'!$D$69:$D$76,MATCH($BA155,'Tablas de Códigos'!$B$69:$B$76,1))+INDEX('Tablas de Códigos'!$E$69:$E$76,MATCH($BA155,'Tablas de Códigos'!$B$69:$B$76,1))*($BA155-INDEX('Tablas de Códigos'!$F$69:$F$76,MATCH($BA155,'Tablas de Códigos'!$B$69:$B$76,1)))),0))),$BA155*$AV155))</f>
        <v/>
      </c>
      <c r="BD155" s="33" t="str">
        <f t="shared" si="152"/>
        <v/>
      </c>
      <c r="BE155" s="33" t="str">
        <f t="shared" si="153"/>
        <v/>
      </c>
      <c r="BF155" s="33" t="str">
        <f t="shared" si="154"/>
        <v/>
      </c>
    </row>
    <row r="156" spans="1:58" ht="15" customHeight="1">
      <c r="A156" s="13"/>
      <c r="B156" s="27"/>
      <c r="C156" s="13"/>
      <c r="D156" s="28"/>
      <c r="E156" s="13"/>
      <c r="F156" s="13"/>
      <c r="G156" s="13"/>
      <c r="H156" s="28"/>
      <c r="I156" s="27"/>
      <c r="J156" s="13"/>
      <c r="K156" s="29" t="str">
        <f t="shared" si="124"/>
        <v/>
      </c>
      <c r="L156" s="14"/>
      <c r="M156" s="30"/>
      <c r="N156" s="13"/>
      <c r="O156" s="13"/>
      <c r="P156" s="14"/>
      <c r="Q156" s="31"/>
      <c r="R156" s="32" t="str">
        <f t="shared" si="125"/>
        <v>00</v>
      </c>
      <c r="S156" s="32" t="str">
        <f t="shared" si="126"/>
        <v/>
      </c>
      <c r="T156" s="32" t="str">
        <f t="shared" si="127"/>
        <v xml:space="preserve">                </v>
      </c>
      <c r="U156" s="32" t="str">
        <f t="shared" si="128"/>
        <v/>
      </c>
      <c r="V156" s="32" t="str">
        <f t="shared" si="129"/>
        <v>0000</v>
      </c>
      <c r="W156" s="32" t="str">
        <f t="shared" si="130"/>
        <v>000</v>
      </c>
      <c r="X156" s="32" t="str">
        <f t="shared" si="131"/>
        <v/>
      </c>
      <c r="Y156" s="32" t="str">
        <f t="shared" si="132"/>
        <v/>
      </c>
      <c r="Z156" s="32" t="str">
        <f t="shared" si="133"/>
        <v/>
      </c>
      <c r="AA156" s="32" t="str">
        <f t="shared" si="134"/>
        <v>00</v>
      </c>
      <c r="AB156" s="32" t="str">
        <f t="shared" si="135"/>
        <v>0</v>
      </c>
      <c r="AC156" s="32" t="str">
        <f t="shared" si="136"/>
        <v/>
      </c>
      <c r="AD156" s="32" t="str">
        <f t="shared" si="137"/>
        <v xml:space="preserve">  0.00</v>
      </c>
      <c r="AE156" s="32" t="str">
        <f t="shared" si="138"/>
        <v xml:space="preserve">          </v>
      </c>
      <c r="AF156" s="32" t="str">
        <f t="shared" si="139"/>
        <v>00</v>
      </c>
      <c r="AG156" s="32" t="str">
        <f t="shared" si="140"/>
        <v xml:space="preserve">                    </v>
      </c>
      <c r="AH156" s="32" t="str">
        <f t="shared" si="141"/>
        <v>00000000000000</v>
      </c>
      <c r="AI156" s="32" t="str">
        <f t="shared" si="142"/>
        <v>00000000000000</v>
      </c>
      <c r="AJ156" s="23" t="str">
        <f t="shared" si="143"/>
        <v/>
      </c>
      <c r="AK156" s="24" t="str">
        <f t="shared" si="144"/>
        <v/>
      </c>
      <c r="AL156" s="32" t="str">
        <f t="shared" si="145"/>
        <v/>
      </c>
      <c r="AM156" s="32" t="str">
        <f t="shared" si="146"/>
        <v/>
      </c>
      <c r="AN156" s="32" t="str">
        <f>IF($A156="","",IFERROR(MATCH($F156,'Tablas de Códigos'!$G$28:$G$52,0),""))</f>
        <v/>
      </c>
      <c r="AO156" s="33" t="str">
        <f>IF($AN156="","",INDEX('Tablas de Códigos'!$H$28:$H$52,$AN156))</f>
        <v/>
      </c>
      <c r="AP156" s="32" t="str">
        <f>IF($AN156="","",INDEX('Tablas de Códigos'!$I$28:$I$52,$AN156))</f>
        <v/>
      </c>
      <c r="AQ156" s="32" t="str">
        <f>IF($AN156="","",INDEX('Tablas de Códigos'!$J$28:$J$52,$AN156))</f>
        <v/>
      </c>
      <c r="AR156" s="32" t="str">
        <f>IF($AN156="","",INDEX('Tablas de Códigos'!$K$28:$K$52,$AN156))</f>
        <v/>
      </c>
      <c r="AS156" s="32" t="str">
        <f>IF($AN156="","",INDEX('Tablas de Códigos'!$L$28:$L$52,$AN156))</f>
        <v/>
      </c>
      <c r="AT156" s="32" t="str">
        <f>IF($AN156="","",INDEX('Tablas de Códigos'!$M$28:$M$52,$AN156))</f>
        <v/>
      </c>
      <c r="AU156" s="32" t="str">
        <f t="shared" si="147"/>
        <v/>
      </c>
      <c r="AV156" s="32" t="str">
        <f t="shared" si="148"/>
        <v/>
      </c>
      <c r="AW156" s="33" t="str">
        <f t="shared" si="149"/>
        <v/>
      </c>
      <c r="AX156" s="33" t="str">
        <f>IF($A156="","",SUMIFS($H$5:H156,$O$5:O156,$O156,$F$5:F156,$F156,$AL$5:AL156,$AL156))</f>
        <v/>
      </c>
      <c r="AY156" s="33" t="str">
        <f>IF($A156="","",SUMIFS($H$5:H155,$O$5:O155,$O156,$F$5:F155,$F156,$AL$5:AL155,$AL156))</f>
        <v/>
      </c>
      <c r="AZ156" s="33" t="str">
        <f t="shared" si="150"/>
        <v/>
      </c>
      <c r="BA156" s="33" t="str">
        <f t="shared" si="151"/>
        <v/>
      </c>
      <c r="BB156" s="33" t="str">
        <f>IF($A156="","",IF($AM156,IF($AQ156="PORC",$AZ156*$AR156,IF($AQ156="ESCALA_GRAL",(INDEX('Tablas de Códigos'!$D$58:$D$65,MATCH($AZ156,'Tablas de Códigos'!$B$58:$B$65,1))+INDEX('Tablas de Códigos'!$E$58:$E$65,MATCH($AZ156,'Tablas de Códigos'!$B$58:$B$65,1))*($AZ156-INDEX('Tablas de Códigos'!$F$58:$F$65,MATCH($AZ156,'Tablas de Códigos'!$B$58:$B$65,1)))),IF($AQ156="ESCALA_119",(INDEX('Tablas de Códigos'!$D$69:$D$76,MATCH($AZ156,'Tablas de Códigos'!$B$69:$B$76,1))+INDEX('Tablas de Códigos'!$E$69:$E$76,MATCH($AZ156,'Tablas de Códigos'!$B$69:$B$76,1))*($AZ156-INDEX('Tablas de Códigos'!$F$69:$F$76,MATCH($AZ156,'Tablas de Códigos'!$B$69:$B$76,1)))),0))),$AZ156*$AV156))</f>
        <v/>
      </c>
      <c r="BC156" s="33" t="str">
        <f>IF($A156="","",IF($AM156,IF($AQ156="PORC",$BA156*$AR156,IF($AQ156="ESCALA_GRAL",(INDEX('Tablas de Códigos'!$D$58:$D$65,MATCH($BA156,'Tablas de Códigos'!$B$58:$B$65,1))+INDEX('Tablas de Códigos'!$E$58:$E$65,MATCH($BA156,'Tablas de Códigos'!$B$58:$B$65,1))*($BA156-INDEX('Tablas de Códigos'!$F$58:$F$65,MATCH($BA156,'Tablas de Códigos'!$B$58:$B$65,1)))),IF($AQ156="ESCALA_119",(INDEX('Tablas de Códigos'!$D$69:$D$76,MATCH($BA156,'Tablas de Códigos'!$B$69:$B$76,1))+INDEX('Tablas de Códigos'!$E$69:$E$76,MATCH($BA156,'Tablas de Códigos'!$B$69:$B$76,1))*($BA156-INDEX('Tablas de Códigos'!$F$69:$F$76,MATCH($BA156,'Tablas de Códigos'!$B$69:$B$76,1)))),0))),$BA156*$AV156))</f>
        <v/>
      </c>
      <c r="BD156" s="33" t="str">
        <f t="shared" si="152"/>
        <v/>
      </c>
      <c r="BE156" s="33" t="str">
        <f t="shared" si="153"/>
        <v/>
      </c>
      <c r="BF156" s="33" t="str">
        <f t="shared" si="154"/>
        <v/>
      </c>
    </row>
    <row r="157" spans="1:58" ht="15" customHeight="1">
      <c r="A157" s="13"/>
      <c r="B157" s="27"/>
      <c r="C157" s="13"/>
      <c r="D157" s="28"/>
      <c r="E157" s="13"/>
      <c r="F157" s="13"/>
      <c r="G157" s="13"/>
      <c r="H157" s="28"/>
      <c r="I157" s="27"/>
      <c r="J157" s="13"/>
      <c r="K157" s="29" t="str">
        <f t="shared" si="124"/>
        <v/>
      </c>
      <c r="L157" s="14"/>
      <c r="M157" s="30"/>
      <c r="N157" s="13"/>
      <c r="O157" s="13"/>
      <c r="P157" s="14"/>
      <c r="Q157" s="31"/>
      <c r="R157" s="32" t="str">
        <f t="shared" si="125"/>
        <v>00</v>
      </c>
      <c r="S157" s="32" t="str">
        <f t="shared" si="126"/>
        <v/>
      </c>
      <c r="T157" s="32" t="str">
        <f t="shared" si="127"/>
        <v xml:space="preserve">                </v>
      </c>
      <c r="U157" s="32" t="str">
        <f t="shared" si="128"/>
        <v/>
      </c>
      <c r="V157" s="32" t="str">
        <f t="shared" si="129"/>
        <v>0000</v>
      </c>
      <c r="W157" s="32" t="str">
        <f t="shared" si="130"/>
        <v>000</v>
      </c>
      <c r="X157" s="32" t="str">
        <f t="shared" si="131"/>
        <v/>
      </c>
      <c r="Y157" s="32" t="str">
        <f t="shared" si="132"/>
        <v/>
      </c>
      <c r="Z157" s="32" t="str">
        <f t="shared" si="133"/>
        <v/>
      </c>
      <c r="AA157" s="32" t="str">
        <f t="shared" si="134"/>
        <v>00</v>
      </c>
      <c r="AB157" s="32" t="str">
        <f t="shared" si="135"/>
        <v>0</v>
      </c>
      <c r="AC157" s="32" t="str">
        <f t="shared" si="136"/>
        <v/>
      </c>
      <c r="AD157" s="32" t="str">
        <f t="shared" si="137"/>
        <v xml:space="preserve">  0.00</v>
      </c>
      <c r="AE157" s="32" t="str">
        <f t="shared" si="138"/>
        <v xml:space="preserve">          </v>
      </c>
      <c r="AF157" s="32" t="str">
        <f t="shared" si="139"/>
        <v>00</v>
      </c>
      <c r="AG157" s="32" t="str">
        <f t="shared" si="140"/>
        <v xml:space="preserve">                    </v>
      </c>
      <c r="AH157" s="32" t="str">
        <f t="shared" si="141"/>
        <v>00000000000000</v>
      </c>
      <c r="AI157" s="32" t="str">
        <f t="shared" si="142"/>
        <v>00000000000000</v>
      </c>
      <c r="AJ157" s="23" t="str">
        <f t="shared" si="143"/>
        <v/>
      </c>
      <c r="AK157" s="24" t="str">
        <f t="shared" si="144"/>
        <v/>
      </c>
      <c r="AL157" s="32" t="str">
        <f t="shared" si="145"/>
        <v/>
      </c>
      <c r="AM157" s="32" t="str">
        <f t="shared" si="146"/>
        <v/>
      </c>
      <c r="AN157" s="32" t="str">
        <f>IF($A157="","",IFERROR(MATCH($F157,'Tablas de Códigos'!$G$28:$G$52,0),""))</f>
        <v/>
      </c>
      <c r="AO157" s="33" t="str">
        <f>IF($AN157="","",INDEX('Tablas de Códigos'!$H$28:$H$52,$AN157))</f>
        <v/>
      </c>
      <c r="AP157" s="32" t="str">
        <f>IF($AN157="","",INDEX('Tablas de Códigos'!$I$28:$I$52,$AN157))</f>
        <v/>
      </c>
      <c r="AQ157" s="32" t="str">
        <f>IF($AN157="","",INDEX('Tablas de Códigos'!$J$28:$J$52,$AN157))</f>
        <v/>
      </c>
      <c r="AR157" s="32" t="str">
        <f>IF($AN157="","",INDEX('Tablas de Códigos'!$K$28:$K$52,$AN157))</f>
        <v/>
      </c>
      <c r="AS157" s="32" t="str">
        <f>IF($AN157="","",INDEX('Tablas de Códigos'!$L$28:$L$52,$AN157))</f>
        <v/>
      </c>
      <c r="AT157" s="32" t="str">
        <f>IF($AN157="","",INDEX('Tablas de Códigos'!$M$28:$M$52,$AN157))</f>
        <v/>
      </c>
      <c r="AU157" s="32" t="str">
        <f t="shared" si="147"/>
        <v/>
      </c>
      <c r="AV157" s="32" t="str">
        <f t="shared" si="148"/>
        <v/>
      </c>
      <c r="AW157" s="33" t="str">
        <f t="shared" si="149"/>
        <v/>
      </c>
      <c r="AX157" s="33" t="str">
        <f>IF($A157="","",SUMIFS($H$5:H157,$O$5:O157,$O157,$F$5:F157,$F157,$AL$5:AL157,$AL157))</f>
        <v/>
      </c>
      <c r="AY157" s="33" t="str">
        <f>IF($A157="","",SUMIFS($H$5:H156,$O$5:O156,$O157,$F$5:F156,$F157,$AL$5:AL156,$AL157))</f>
        <v/>
      </c>
      <c r="AZ157" s="33" t="str">
        <f t="shared" si="150"/>
        <v/>
      </c>
      <c r="BA157" s="33" t="str">
        <f t="shared" si="151"/>
        <v/>
      </c>
      <c r="BB157" s="33" t="str">
        <f>IF($A157="","",IF($AM157,IF($AQ157="PORC",$AZ157*$AR157,IF($AQ157="ESCALA_GRAL",(INDEX('Tablas de Códigos'!$D$58:$D$65,MATCH($AZ157,'Tablas de Códigos'!$B$58:$B$65,1))+INDEX('Tablas de Códigos'!$E$58:$E$65,MATCH($AZ157,'Tablas de Códigos'!$B$58:$B$65,1))*($AZ157-INDEX('Tablas de Códigos'!$F$58:$F$65,MATCH($AZ157,'Tablas de Códigos'!$B$58:$B$65,1)))),IF($AQ157="ESCALA_119",(INDEX('Tablas de Códigos'!$D$69:$D$76,MATCH($AZ157,'Tablas de Códigos'!$B$69:$B$76,1))+INDEX('Tablas de Códigos'!$E$69:$E$76,MATCH($AZ157,'Tablas de Códigos'!$B$69:$B$76,1))*($AZ157-INDEX('Tablas de Códigos'!$F$69:$F$76,MATCH($AZ157,'Tablas de Códigos'!$B$69:$B$76,1)))),0))),$AZ157*$AV157))</f>
        <v/>
      </c>
      <c r="BC157" s="33" t="str">
        <f>IF($A157="","",IF($AM157,IF($AQ157="PORC",$BA157*$AR157,IF($AQ157="ESCALA_GRAL",(INDEX('Tablas de Códigos'!$D$58:$D$65,MATCH($BA157,'Tablas de Códigos'!$B$58:$B$65,1))+INDEX('Tablas de Códigos'!$E$58:$E$65,MATCH($BA157,'Tablas de Códigos'!$B$58:$B$65,1))*($BA157-INDEX('Tablas de Códigos'!$F$58:$F$65,MATCH($BA157,'Tablas de Códigos'!$B$58:$B$65,1)))),IF($AQ157="ESCALA_119",(INDEX('Tablas de Códigos'!$D$69:$D$76,MATCH($BA157,'Tablas de Códigos'!$B$69:$B$76,1))+INDEX('Tablas de Códigos'!$E$69:$E$76,MATCH($BA157,'Tablas de Códigos'!$B$69:$B$76,1))*($BA157-INDEX('Tablas de Códigos'!$F$69:$F$76,MATCH($BA157,'Tablas de Códigos'!$B$69:$B$76,1)))),0))),$BA157*$AV157))</f>
        <v/>
      </c>
      <c r="BD157" s="33" t="str">
        <f t="shared" si="152"/>
        <v/>
      </c>
      <c r="BE157" s="33" t="str">
        <f t="shared" si="153"/>
        <v/>
      </c>
      <c r="BF157" s="33" t="str">
        <f t="shared" si="154"/>
        <v/>
      </c>
    </row>
    <row r="158" spans="1:58" ht="15" customHeight="1">
      <c r="A158" s="13"/>
      <c r="B158" s="27"/>
      <c r="C158" s="13"/>
      <c r="D158" s="28"/>
      <c r="E158" s="13"/>
      <c r="F158" s="13"/>
      <c r="G158" s="13"/>
      <c r="H158" s="28"/>
      <c r="I158" s="27"/>
      <c r="J158" s="13"/>
      <c r="K158" s="29" t="str">
        <f t="shared" si="124"/>
        <v/>
      </c>
      <c r="L158" s="14"/>
      <c r="M158" s="30"/>
      <c r="N158" s="13"/>
      <c r="O158" s="13"/>
      <c r="P158" s="14"/>
      <c r="Q158" s="31"/>
      <c r="R158" s="32" t="str">
        <f t="shared" si="125"/>
        <v>00</v>
      </c>
      <c r="S158" s="32" t="str">
        <f t="shared" si="126"/>
        <v/>
      </c>
      <c r="T158" s="32" t="str">
        <f t="shared" si="127"/>
        <v xml:space="preserve">                </v>
      </c>
      <c r="U158" s="32" t="str">
        <f t="shared" si="128"/>
        <v/>
      </c>
      <c r="V158" s="32" t="str">
        <f t="shared" si="129"/>
        <v>0000</v>
      </c>
      <c r="W158" s="32" t="str">
        <f t="shared" si="130"/>
        <v>000</v>
      </c>
      <c r="X158" s="32" t="str">
        <f t="shared" si="131"/>
        <v/>
      </c>
      <c r="Y158" s="32" t="str">
        <f t="shared" si="132"/>
        <v/>
      </c>
      <c r="Z158" s="32" t="str">
        <f t="shared" si="133"/>
        <v/>
      </c>
      <c r="AA158" s="32" t="str">
        <f t="shared" si="134"/>
        <v>00</v>
      </c>
      <c r="AB158" s="32" t="str">
        <f t="shared" si="135"/>
        <v>0</v>
      </c>
      <c r="AC158" s="32" t="str">
        <f t="shared" si="136"/>
        <v/>
      </c>
      <c r="AD158" s="32" t="str">
        <f t="shared" si="137"/>
        <v xml:space="preserve">  0.00</v>
      </c>
      <c r="AE158" s="32" t="str">
        <f t="shared" si="138"/>
        <v xml:space="preserve">          </v>
      </c>
      <c r="AF158" s="32" t="str">
        <f t="shared" si="139"/>
        <v>00</v>
      </c>
      <c r="AG158" s="32" t="str">
        <f t="shared" si="140"/>
        <v xml:space="preserve">                    </v>
      </c>
      <c r="AH158" s="32" t="str">
        <f t="shared" si="141"/>
        <v>00000000000000</v>
      </c>
      <c r="AI158" s="32" t="str">
        <f t="shared" si="142"/>
        <v>00000000000000</v>
      </c>
      <c r="AJ158" s="23" t="str">
        <f t="shared" si="143"/>
        <v/>
      </c>
      <c r="AK158" s="24" t="str">
        <f t="shared" si="144"/>
        <v/>
      </c>
      <c r="AL158" s="32" t="str">
        <f t="shared" si="145"/>
        <v/>
      </c>
      <c r="AM158" s="32" t="str">
        <f t="shared" si="146"/>
        <v/>
      </c>
      <c r="AN158" s="32" t="str">
        <f>IF($A158="","",IFERROR(MATCH($F158,'Tablas de Códigos'!$G$28:$G$52,0),""))</f>
        <v/>
      </c>
      <c r="AO158" s="33" t="str">
        <f>IF($AN158="","",INDEX('Tablas de Códigos'!$H$28:$H$52,$AN158))</f>
        <v/>
      </c>
      <c r="AP158" s="32" t="str">
        <f>IF($AN158="","",INDEX('Tablas de Códigos'!$I$28:$I$52,$AN158))</f>
        <v/>
      </c>
      <c r="AQ158" s="32" t="str">
        <f>IF($AN158="","",INDEX('Tablas de Códigos'!$J$28:$J$52,$AN158))</f>
        <v/>
      </c>
      <c r="AR158" s="32" t="str">
        <f>IF($AN158="","",INDEX('Tablas de Códigos'!$K$28:$K$52,$AN158))</f>
        <v/>
      </c>
      <c r="AS158" s="32" t="str">
        <f>IF($AN158="","",INDEX('Tablas de Códigos'!$L$28:$L$52,$AN158))</f>
        <v/>
      </c>
      <c r="AT158" s="32" t="str">
        <f>IF($AN158="","",INDEX('Tablas de Códigos'!$M$28:$M$52,$AN158))</f>
        <v/>
      </c>
      <c r="AU158" s="32" t="str">
        <f t="shared" si="147"/>
        <v/>
      </c>
      <c r="AV158" s="32" t="str">
        <f t="shared" si="148"/>
        <v/>
      </c>
      <c r="AW158" s="33" t="str">
        <f t="shared" si="149"/>
        <v/>
      </c>
      <c r="AX158" s="33" t="str">
        <f>IF($A158="","",SUMIFS($H$5:H158,$O$5:O158,$O158,$F$5:F158,$F158,$AL$5:AL158,$AL158))</f>
        <v/>
      </c>
      <c r="AY158" s="33" t="str">
        <f>IF($A158="","",SUMIFS($H$5:H157,$O$5:O157,$O158,$F$5:F157,$F158,$AL$5:AL157,$AL158))</f>
        <v/>
      </c>
      <c r="AZ158" s="33" t="str">
        <f t="shared" si="150"/>
        <v/>
      </c>
      <c r="BA158" s="33" t="str">
        <f t="shared" si="151"/>
        <v/>
      </c>
      <c r="BB158" s="33" t="str">
        <f>IF($A158="","",IF($AM158,IF($AQ158="PORC",$AZ158*$AR158,IF($AQ158="ESCALA_GRAL",(INDEX('Tablas de Códigos'!$D$58:$D$65,MATCH($AZ158,'Tablas de Códigos'!$B$58:$B$65,1))+INDEX('Tablas de Códigos'!$E$58:$E$65,MATCH($AZ158,'Tablas de Códigos'!$B$58:$B$65,1))*($AZ158-INDEX('Tablas de Códigos'!$F$58:$F$65,MATCH($AZ158,'Tablas de Códigos'!$B$58:$B$65,1)))),IF($AQ158="ESCALA_119",(INDEX('Tablas de Códigos'!$D$69:$D$76,MATCH($AZ158,'Tablas de Códigos'!$B$69:$B$76,1))+INDEX('Tablas de Códigos'!$E$69:$E$76,MATCH($AZ158,'Tablas de Códigos'!$B$69:$B$76,1))*($AZ158-INDEX('Tablas de Códigos'!$F$69:$F$76,MATCH($AZ158,'Tablas de Códigos'!$B$69:$B$76,1)))),0))),$AZ158*$AV158))</f>
        <v/>
      </c>
      <c r="BC158" s="33" t="str">
        <f>IF($A158="","",IF($AM158,IF($AQ158="PORC",$BA158*$AR158,IF($AQ158="ESCALA_GRAL",(INDEX('Tablas de Códigos'!$D$58:$D$65,MATCH($BA158,'Tablas de Códigos'!$B$58:$B$65,1))+INDEX('Tablas de Códigos'!$E$58:$E$65,MATCH($BA158,'Tablas de Códigos'!$B$58:$B$65,1))*($BA158-INDEX('Tablas de Códigos'!$F$58:$F$65,MATCH($BA158,'Tablas de Códigos'!$B$58:$B$65,1)))),IF($AQ158="ESCALA_119",(INDEX('Tablas de Códigos'!$D$69:$D$76,MATCH($BA158,'Tablas de Códigos'!$B$69:$B$76,1))+INDEX('Tablas de Códigos'!$E$69:$E$76,MATCH($BA158,'Tablas de Códigos'!$B$69:$B$76,1))*($BA158-INDEX('Tablas de Códigos'!$F$69:$F$76,MATCH($BA158,'Tablas de Códigos'!$B$69:$B$76,1)))),0))),$BA158*$AV158))</f>
        <v/>
      </c>
      <c r="BD158" s="33" t="str">
        <f t="shared" si="152"/>
        <v/>
      </c>
      <c r="BE158" s="33" t="str">
        <f t="shared" si="153"/>
        <v/>
      </c>
      <c r="BF158" s="33" t="str">
        <f t="shared" si="154"/>
        <v/>
      </c>
    </row>
    <row r="159" spans="1:58" ht="15" customHeight="1">
      <c r="A159" s="13"/>
      <c r="B159" s="27"/>
      <c r="C159" s="13"/>
      <c r="D159" s="28"/>
      <c r="E159" s="13"/>
      <c r="F159" s="13"/>
      <c r="G159" s="13"/>
      <c r="H159" s="28"/>
      <c r="I159" s="27"/>
      <c r="J159" s="13"/>
      <c r="K159" s="29" t="str">
        <f t="shared" si="124"/>
        <v/>
      </c>
      <c r="L159" s="14"/>
      <c r="M159" s="30"/>
      <c r="N159" s="13"/>
      <c r="O159" s="13"/>
      <c r="P159" s="14"/>
      <c r="Q159" s="31"/>
      <c r="R159" s="32" t="str">
        <f t="shared" si="125"/>
        <v>00</v>
      </c>
      <c r="S159" s="32" t="str">
        <f t="shared" si="126"/>
        <v/>
      </c>
      <c r="T159" s="32" t="str">
        <f t="shared" si="127"/>
        <v xml:space="preserve">                </v>
      </c>
      <c r="U159" s="32" t="str">
        <f t="shared" si="128"/>
        <v/>
      </c>
      <c r="V159" s="32" t="str">
        <f t="shared" si="129"/>
        <v>0000</v>
      </c>
      <c r="W159" s="32" t="str">
        <f t="shared" si="130"/>
        <v>000</v>
      </c>
      <c r="X159" s="32" t="str">
        <f t="shared" si="131"/>
        <v/>
      </c>
      <c r="Y159" s="32" t="str">
        <f t="shared" si="132"/>
        <v/>
      </c>
      <c r="Z159" s="32" t="str">
        <f t="shared" si="133"/>
        <v/>
      </c>
      <c r="AA159" s="32" t="str">
        <f t="shared" si="134"/>
        <v>00</v>
      </c>
      <c r="AB159" s="32" t="str">
        <f t="shared" si="135"/>
        <v>0</v>
      </c>
      <c r="AC159" s="32" t="str">
        <f t="shared" si="136"/>
        <v/>
      </c>
      <c r="AD159" s="32" t="str">
        <f t="shared" si="137"/>
        <v xml:space="preserve">  0.00</v>
      </c>
      <c r="AE159" s="32" t="str">
        <f t="shared" si="138"/>
        <v xml:space="preserve">          </v>
      </c>
      <c r="AF159" s="32" t="str">
        <f t="shared" si="139"/>
        <v>00</v>
      </c>
      <c r="AG159" s="32" t="str">
        <f t="shared" si="140"/>
        <v xml:space="preserve">                    </v>
      </c>
      <c r="AH159" s="32" t="str">
        <f t="shared" si="141"/>
        <v>00000000000000</v>
      </c>
      <c r="AI159" s="32" t="str">
        <f t="shared" si="142"/>
        <v>00000000000000</v>
      </c>
      <c r="AJ159" s="23" t="str">
        <f t="shared" si="143"/>
        <v/>
      </c>
      <c r="AK159" s="24" t="str">
        <f t="shared" si="144"/>
        <v/>
      </c>
      <c r="AL159" s="32" t="str">
        <f t="shared" si="145"/>
        <v/>
      </c>
      <c r="AM159" s="32" t="str">
        <f t="shared" si="146"/>
        <v/>
      </c>
      <c r="AN159" s="32" t="str">
        <f>IF($A159="","",IFERROR(MATCH($F159,'Tablas de Códigos'!$G$28:$G$52,0),""))</f>
        <v/>
      </c>
      <c r="AO159" s="33" t="str">
        <f>IF($AN159="","",INDEX('Tablas de Códigos'!$H$28:$H$52,$AN159))</f>
        <v/>
      </c>
      <c r="AP159" s="32" t="str">
        <f>IF($AN159="","",INDEX('Tablas de Códigos'!$I$28:$I$52,$AN159))</f>
        <v/>
      </c>
      <c r="AQ159" s="32" t="str">
        <f>IF($AN159="","",INDEX('Tablas de Códigos'!$J$28:$J$52,$AN159))</f>
        <v/>
      </c>
      <c r="AR159" s="32" t="str">
        <f>IF($AN159="","",INDEX('Tablas de Códigos'!$K$28:$K$52,$AN159))</f>
        <v/>
      </c>
      <c r="AS159" s="32" t="str">
        <f>IF($AN159="","",INDEX('Tablas de Códigos'!$L$28:$L$52,$AN159))</f>
        <v/>
      </c>
      <c r="AT159" s="32" t="str">
        <f>IF($AN159="","",INDEX('Tablas de Códigos'!$M$28:$M$52,$AN159))</f>
        <v/>
      </c>
      <c r="AU159" s="32" t="str">
        <f t="shared" si="147"/>
        <v/>
      </c>
      <c r="AV159" s="32" t="str">
        <f t="shared" si="148"/>
        <v/>
      </c>
      <c r="AW159" s="33" t="str">
        <f t="shared" si="149"/>
        <v/>
      </c>
      <c r="AX159" s="33" t="str">
        <f>IF($A159="","",SUMIFS($H$5:H159,$O$5:O159,$O159,$F$5:F159,$F159,$AL$5:AL159,$AL159))</f>
        <v/>
      </c>
      <c r="AY159" s="33" t="str">
        <f>IF($A159="","",SUMIFS($H$5:H158,$O$5:O158,$O159,$F$5:F158,$F159,$AL$5:AL158,$AL159))</f>
        <v/>
      </c>
      <c r="AZ159" s="33" t="str">
        <f t="shared" si="150"/>
        <v/>
      </c>
      <c r="BA159" s="33" t="str">
        <f t="shared" si="151"/>
        <v/>
      </c>
      <c r="BB159" s="33" t="str">
        <f>IF($A159="","",IF($AM159,IF($AQ159="PORC",$AZ159*$AR159,IF($AQ159="ESCALA_GRAL",(INDEX('Tablas de Códigos'!$D$58:$D$65,MATCH($AZ159,'Tablas de Códigos'!$B$58:$B$65,1))+INDEX('Tablas de Códigos'!$E$58:$E$65,MATCH($AZ159,'Tablas de Códigos'!$B$58:$B$65,1))*($AZ159-INDEX('Tablas de Códigos'!$F$58:$F$65,MATCH($AZ159,'Tablas de Códigos'!$B$58:$B$65,1)))),IF($AQ159="ESCALA_119",(INDEX('Tablas de Códigos'!$D$69:$D$76,MATCH($AZ159,'Tablas de Códigos'!$B$69:$B$76,1))+INDEX('Tablas de Códigos'!$E$69:$E$76,MATCH($AZ159,'Tablas de Códigos'!$B$69:$B$76,1))*($AZ159-INDEX('Tablas de Códigos'!$F$69:$F$76,MATCH($AZ159,'Tablas de Códigos'!$B$69:$B$76,1)))),0))),$AZ159*$AV159))</f>
        <v/>
      </c>
      <c r="BC159" s="33" t="str">
        <f>IF($A159="","",IF($AM159,IF($AQ159="PORC",$BA159*$AR159,IF($AQ159="ESCALA_GRAL",(INDEX('Tablas de Códigos'!$D$58:$D$65,MATCH($BA159,'Tablas de Códigos'!$B$58:$B$65,1))+INDEX('Tablas de Códigos'!$E$58:$E$65,MATCH($BA159,'Tablas de Códigos'!$B$58:$B$65,1))*($BA159-INDEX('Tablas de Códigos'!$F$58:$F$65,MATCH($BA159,'Tablas de Códigos'!$B$58:$B$65,1)))),IF($AQ159="ESCALA_119",(INDEX('Tablas de Códigos'!$D$69:$D$76,MATCH($BA159,'Tablas de Códigos'!$B$69:$B$76,1))+INDEX('Tablas de Códigos'!$E$69:$E$76,MATCH($BA159,'Tablas de Códigos'!$B$69:$B$76,1))*($BA159-INDEX('Tablas de Códigos'!$F$69:$F$76,MATCH($BA159,'Tablas de Códigos'!$B$69:$B$76,1)))),0))),$BA159*$AV159))</f>
        <v/>
      </c>
      <c r="BD159" s="33" t="str">
        <f t="shared" si="152"/>
        <v/>
      </c>
      <c r="BE159" s="33" t="str">
        <f t="shared" si="153"/>
        <v/>
      </c>
      <c r="BF159" s="33" t="str">
        <f t="shared" si="154"/>
        <v/>
      </c>
    </row>
    <row r="160" spans="1:58" ht="15" customHeight="1">
      <c r="A160" s="13"/>
      <c r="B160" s="27"/>
      <c r="C160" s="13"/>
      <c r="D160" s="28"/>
      <c r="E160" s="13"/>
      <c r="F160" s="13"/>
      <c r="G160" s="13"/>
      <c r="H160" s="28"/>
      <c r="I160" s="27"/>
      <c r="J160" s="13"/>
      <c r="K160" s="29" t="str">
        <f t="shared" si="124"/>
        <v/>
      </c>
      <c r="L160" s="14"/>
      <c r="M160" s="30"/>
      <c r="N160" s="13"/>
      <c r="O160" s="13"/>
      <c r="P160" s="14"/>
      <c r="Q160" s="31"/>
      <c r="R160" s="32" t="str">
        <f t="shared" si="125"/>
        <v>00</v>
      </c>
      <c r="S160" s="32" t="str">
        <f t="shared" si="126"/>
        <v/>
      </c>
      <c r="T160" s="32" t="str">
        <f t="shared" si="127"/>
        <v xml:space="preserve">                </v>
      </c>
      <c r="U160" s="32" t="str">
        <f t="shared" si="128"/>
        <v/>
      </c>
      <c r="V160" s="32" t="str">
        <f t="shared" si="129"/>
        <v>0000</v>
      </c>
      <c r="W160" s="32" t="str">
        <f t="shared" si="130"/>
        <v>000</v>
      </c>
      <c r="X160" s="32" t="str">
        <f t="shared" si="131"/>
        <v/>
      </c>
      <c r="Y160" s="32" t="str">
        <f t="shared" si="132"/>
        <v/>
      </c>
      <c r="Z160" s="32" t="str">
        <f t="shared" si="133"/>
        <v/>
      </c>
      <c r="AA160" s="32" t="str">
        <f t="shared" si="134"/>
        <v>00</v>
      </c>
      <c r="AB160" s="32" t="str">
        <f t="shared" si="135"/>
        <v>0</v>
      </c>
      <c r="AC160" s="32" t="str">
        <f t="shared" si="136"/>
        <v/>
      </c>
      <c r="AD160" s="32" t="str">
        <f t="shared" si="137"/>
        <v xml:space="preserve">  0.00</v>
      </c>
      <c r="AE160" s="32" t="str">
        <f t="shared" si="138"/>
        <v xml:space="preserve">          </v>
      </c>
      <c r="AF160" s="32" t="str">
        <f t="shared" si="139"/>
        <v>00</v>
      </c>
      <c r="AG160" s="32" t="str">
        <f t="shared" si="140"/>
        <v xml:space="preserve">                    </v>
      </c>
      <c r="AH160" s="32" t="str">
        <f t="shared" si="141"/>
        <v>00000000000000</v>
      </c>
      <c r="AI160" s="32" t="str">
        <f t="shared" si="142"/>
        <v>00000000000000</v>
      </c>
      <c r="AJ160" s="23" t="str">
        <f t="shared" si="143"/>
        <v/>
      </c>
      <c r="AK160" s="24" t="str">
        <f t="shared" si="144"/>
        <v/>
      </c>
      <c r="AL160" s="32" t="str">
        <f t="shared" si="145"/>
        <v/>
      </c>
      <c r="AM160" s="32" t="str">
        <f t="shared" si="146"/>
        <v/>
      </c>
      <c r="AN160" s="32" t="str">
        <f>IF($A160="","",IFERROR(MATCH($F160,'Tablas de Códigos'!$G$28:$G$52,0),""))</f>
        <v/>
      </c>
      <c r="AO160" s="33" t="str">
        <f>IF($AN160="","",INDEX('Tablas de Códigos'!$H$28:$H$52,$AN160))</f>
        <v/>
      </c>
      <c r="AP160" s="32" t="str">
        <f>IF($AN160="","",INDEX('Tablas de Códigos'!$I$28:$I$52,$AN160))</f>
        <v/>
      </c>
      <c r="AQ160" s="32" t="str">
        <f>IF($AN160="","",INDEX('Tablas de Códigos'!$J$28:$J$52,$AN160))</f>
        <v/>
      </c>
      <c r="AR160" s="32" t="str">
        <f>IF($AN160="","",INDEX('Tablas de Códigos'!$K$28:$K$52,$AN160))</f>
        <v/>
      </c>
      <c r="AS160" s="32" t="str">
        <f>IF($AN160="","",INDEX('Tablas de Códigos'!$L$28:$L$52,$AN160))</f>
        <v/>
      </c>
      <c r="AT160" s="32" t="str">
        <f>IF($AN160="","",INDEX('Tablas de Códigos'!$M$28:$M$52,$AN160))</f>
        <v/>
      </c>
      <c r="AU160" s="32" t="str">
        <f t="shared" si="147"/>
        <v/>
      </c>
      <c r="AV160" s="32" t="str">
        <f t="shared" si="148"/>
        <v/>
      </c>
      <c r="AW160" s="33" t="str">
        <f t="shared" si="149"/>
        <v/>
      </c>
      <c r="AX160" s="33" t="str">
        <f>IF($A160="","",SUMIFS($H$5:H160,$O$5:O160,$O160,$F$5:F160,$F160,$AL$5:AL160,$AL160))</f>
        <v/>
      </c>
      <c r="AY160" s="33" t="str">
        <f>IF($A160="","",SUMIFS($H$5:H159,$O$5:O159,$O160,$F$5:F159,$F160,$AL$5:AL159,$AL160))</f>
        <v/>
      </c>
      <c r="AZ160" s="33" t="str">
        <f t="shared" si="150"/>
        <v/>
      </c>
      <c r="BA160" s="33" t="str">
        <f t="shared" si="151"/>
        <v/>
      </c>
      <c r="BB160" s="33" t="str">
        <f>IF($A160="","",IF($AM160,IF($AQ160="PORC",$AZ160*$AR160,IF($AQ160="ESCALA_GRAL",(INDEX('Tablas de Códigos'!$D$58:$D$65,MATCH($AZ160,'Tablas de Códigos'!$B$58:$B$65,1))+INDEX('Tablas de Códigos'!$E$58:$E$65,MATCH($AZ160,'Tablas de Códigos'!$B$58:$B$65,1))*($AZ160-INDEX('Tablas de Códigos'!$F$58:$F$65,MATCH($AZ160,'Tablas de Códigos'!$B$58:$B$65,1)))),IF($AQ160="ESCALA_119",(INDEX('Tablas de Códigos'!$D$69:$D$76,MATCH($AZ160,'Tablas de Códigos'!$B$69:$B$76,1))+INDEX('Tablas de Códigos'!$E$69:$E$76,MATCH($AZ160,'Tablas de Códigos'!$B$69:$B$76,1))*($AZ160-INDEX('Tablas de Códigos'!$F$69:$F$76,MATCH($AZ160,'Tablas de Códigos'!$B$69:$B$76,1)))),0))),$AZ160*$AV160))</f>
        <v/>
      </c>
      <c r="BC160" s="33" t="str">
        <f>IF($A160="","",IF($AM160,IF($AQ160="PORC",$BA160*$AR160,IF($AQ160="ESCALA_GRAL",(INDEX('Tablas de Códigos'!$D$58:$D$65,MATCH($BA160,'Tablas de Códigos'!$B$58:$B$65,1))+INDEX('Tablas de Códigos'!$E$58:$E$65,MATCH($BA160,'Tablas de Códigos'!$B$58:$B$65,1))*($BA160-INDEX('Tablas de Códigos'!$F$58:$F$65,MATCH($BA160,'Tablas de Códigos'!$B$58:$B$65,1)))),IF($AQ160="ESCALA_119",(INDEX('Tablas de Códigos'!$D$69:$D$76,MATCH($BA160,'Tablas de Códigos'!$B$69:$B$76,1))+INDEX('Tablas de Códigos'!$E$69:$E$76,MATCH($BA160,'Tablas de Códigos'!$B$69:$B$76,1))*($BA160-INDEX('Tablas de Códigos'!$F$69:$F$76,MATCH($BA160,'Tablas de Códigos'!$B$69:$B$76,1)))),0))),$BA160*$AV160))</f>
        <v/>
      </c>
      <c r="BD160" s="33" t="str">
        <f t="shared" si="152"/>
        <v/>
      </c>
      <c r="BE160" s="33" t="str">
        <f t="shared" si="153"/>
        <v/>
      </c>
      <c r="BF160" s="33" t="str">
        <f t="shared" si="154"/>
        <v/>
      </c>
    </row>
    <row r="161" spans="1:58" ht="15" customHeight="1">
      <c r="A161" s="13"/>
      <c r="B161" s="27"/>
      <c r="C161" s="13"/>
      <c r="D161" s="28"/>
      <c r="E161" s="13"/>
      <c r="F161" s="13"/>
      <c r="G161" s="13"/>
      <c r="H161" s="28"/>
      <c r="I161" s="27"/>
      <c r="J161" s="13"/>
      <c r="K161" s="29" t="str">
        <f t="shared" si="124"/>
        <v/>
      </c>
      <c r="L161" s="14"/>
      <c r="M161" s="30"/>
      <c r="N161" s="13"/>
      <c r="O161" s="13"/>
      <c r="P161" s="14"/>
      <c r="Q161" s="31"/>
      <c r="R161" s="32" t="str">
        <f t="shared" si="125"/>
        <v>00</v>
      </c>
      <c r="S161" s="32" t="str">
        <f t="shared" si="126"/>
        <v/>
      </c>
      <c r="T161" s="32" t="str">
        <f t="shared" si="127"/>
        <v xml:space="preserve">                </v>
      </c>
      <c r="U161" s="32" t="str">
        <f t="shared" si="128"/>
        <v/>
      </c>
      <c r="V161" s="32" t="str">
        <f t="shared" si="129"/>
        <v>0000</v>
      </c>
      <c r="W161" s="32" t="str">
        <f t="shared" si="130"/>
        <v>000</v>
      </c>
      <c r="X161" s="32" t="str">
        <f t="shared" si="131"/>
        <v/>
      </c>
      <c r="Y161" s="32" t="str">
        <f t="shared" si="132"/>
        <v/>
      </c>
      <c r="Z161" s="32" t="str">
        <f t="shared" si="133"/>
        <v/>
      </c>
      <c r="AA161" s="32" t="str">
        <f t="shared" si="134"/>
        <v>00</v>
      </c>
      <c r="AB161" s="32" t="str">
        <f t="shared" si="135"/>
        <v>0</v>
      </c>
      <c r="AC161" s="32" t="str">
        <f t="shared" si="136"/>
        <v/>
      </c>
      <c r="AD161" s="32" t="str">
        <f t="shared" si="137"/>
        <v xml:space="preserve">  0.00</v>
      </c>
      <c r="AE161" s="32" t="str">
        <f t="shared" si="138"/>
        <v xml:space="preserve">          </v>
      </c>
      <c r="AF161" s="32" t="str">
        <f t="shared" si="139"/>
        <v>00</v>
      </c>
      <c r="AG161" s="32" t="str">
        <f t="shared" si="140"/>
        <v xml:space="preserve">                    </v>
      </c>
      <c r="AH161" s="32" t="str">
        <f t="shared" si="141"/>
        <v>00000000000000</v>
      </c>
      <c r="AI161" s="32" t="str">
        <f t="shared" si="142"/>
        <v>00000000000000</v>
      </c>
      <c r="AJ161" s="23" t="str">
        <f t="shared" si="143"/>
        <v/>
      </c>
      <c r="AK161" s="24" t="str">
        <f t="shared" si="144"/>
        <v/>
      </c>
      <c r="AL161" s="32" t="str">
        <f t="shared" si="145"/>
        <v/>
      </c>
      <c r="AM161" s="32" t="str">
        <f t="shared" si="146"/>
        <v/>
      </c>
      <c r="AN161" s="32" t="str">
        <f>IF($A161="","",IFERROR(MATCH($F161,'Tablas de Códigos'!$G$28:$G$52,0),""))</f>
        <v/>
      </c>
      <c r="AO161" s="33" t="str">
        <f>IF($AN161="","",INDEX('Tablas de Códigos'!$H$28:$H$52,$AN161))</f>
        <v/>
      </c>
      <c r="AP161" s="32" t="str">
        <f>IF($AN161="","",INDEX('Tablas de Códigos'!$I$28:$I$52,$AN161))</f>
        <v/>
      </c>
      <c r="AQ161" s="32" t="str">
        <f>IF($AN161="","",INDEX('Tablas de Códigos'!$J$28:$J$52,$AN161))</f>
        <v/>
      </c>
      <c r="AR161" s="32" t="str">
        <f>IF($AN161="","",INDEX('Tablas de Códigos'!$K$28:$K$52,$AN161))</f>
        <v/>
      </c>
      <c r="AS161" s="32" t="str">
        <f>IF($AN161="","",INDEX('Tablas de Códigos'!$L$28:$L$52,$AN161))</f>
        <v/>
      </c>
      <c r="AT161" s="32" t="str">
        <f>IF($AN161="","",INDEX('Tablas de Códigos'!$M$28:$M$52,$AN161))</f>
        <v/>
      </c>
      <c r="AU161" s="32" t="str">
        <f t="shared" si="147"/>
        <v/>
      </c>
      <c r="AV161" s="32" t="str">
        <f t="shared" si="148"/>
        <v/>
      </c>
      <c r="AW161" s="33" t="str">
        <f t="shared" si="149"/>
        <v/>
      </c>
      <c r="AX161" s="33" t="str">
        <f>IF($A161="","",SUMIFS($H$5:H161,$O$5:O161,$O161,$F$5:F161,$F161,$AL$5:AL161,$AL161))</f>
        <v/>
      </c>
      <c r="AY161" s="33" t="str">
        <f>IF($A161="","",SUMIFS($H$5:H160,$O$5:O160,$O161,$F$5:F160,$F161,$AL$5:AL160,$AL161))</f>
        <v/>
      </c>
      <c r="AZ161" s="33" t="str">
        <f t="shared" si="150"/>
        <v/>
      </c>
      <c r="BA161" s="33" t="str">
        <f t="shared" si="151"/>
        <v/>
      </c>
      <c r="BB161" s="33" t="str">
        <f>IF($A161="","",IF($AM161,IF($AQ161="PORC",$AZ161*$AR161,IF($AQ161="ESCALA_GRAL",(INDEX('Tablas de Códigos'!$D$58:$D$65,MATCH($AZ161,'Tablas de Códigos'!$B$58:$B$65,1))+INDEX('Tablas de Códigos'!$E$58:$E$65,MATCH($AZ161,'Tablas de Códigos'!$B$58:$B$65,1))*($AZ161-INDEX('Tablas de Códigos'!$F$58:$F$65,MATCH($AZ161,'Tablas de Códigos'!$B$58:$B$65,1)))),IF($AQ161="ESCALA_119",(INDEX('Tablas de Códigos'!$D$69:$D$76,MATCH($AZ161,'Tablas de Códigos'!$B$69:$B$76,1))+INDEX('Tablas de Códigos'!$E$69:$E$76,MATCH($AZ161,'Tablas de Códigos'!$B$69:$B$76,1))*($AZ161-INDEX('Tablas de Códigos'!$F$69:$F$76,MATCH($AZ161,'Tablas de Códigos'!$B$69:$B$76,1)))),0))),$AZ161*$AV161))</f>
        <v/>
      </c>
      <c r="BC161" s="33" t="str">
        <f>IF($A161="","",IF($AM161,IF($AQ161="PORC",$BA161*$AR161,IF($AQ161="ESCALA_GRAL",(INDEX('Tablas de Códigos'!$D$58:$D$65,MATCH($BA161,'Tablas de Códigos'!$B$58:$B$65,1))+INDEX('Tablas de Códigos'!$E$58:$E$65,MATCH($BA161,'Tablas de Códigos'!$B$58:$B$65,1))*($BA161-INDEX('Tablas de Códigos'!$F$58:$F$65,MATCH($BA161,'Tablas de Códigos'!$B$58:$B$65,1)))),IF($AQ161="ESCALA_119",(INDEX('Tablas de Códigos'!$D$69:$D$76,MATCH($BA161,'Tablas de Códigos'!$B$69:$B$76,1))+INDEX('Tablas de Códigos'!$E$69:$E$76,MATCH($BA161,'Tablas de Códigos'!$B$69:$B$76,1))*($BA161-INDEX('Tablas de Códigos'!$F$69:$F$76,MATCH($BA161,'Tablas de Códigos'!$B$69:$B$76,1)))),0))),$BA161*$AV161))</f>
        <v/>
      </c>
      <c r="BD161" s="33" t="str">
        <f t="shared" si="152"/>
        <v/>
      </c>
      <c r="BE161" s="33" t="str">
        <f t="shared" si="153"/>
        <v/>
      </c>
      <c r="BF161" s="33" t="str">
        <f t="shared" si="154"/>
        <v/>
      </c>
    </row>
    <row r="162" spans="1:58" ht="15" customHeight="1">
      <c r="A162" s="13"/>
      <c r="B162" s="27"/>
      <c r="C162" s="13"/>
      <c r="D162" s="28"/>
      <c r="E162" s="13"/>
      <c r="F162" s="13"/>
      <c r="G162" s="13"/>
      <c r="H162" s="28"/>
      <c r="I162" s="27"/>
      <c r="J162" s="13"/>
      <c r="K162" s="29" t="str">
        <f t="shared" si="124"/>
        <v/>
      </c>
      <c r="L162" s="14"/>
      <c r="M162" s="30"/>
      <c r="N162" s="13"/>
      <c r="O162" s="13"/>
      <c r="P162" s="14"/>
      <c r="Q162" s="31"/>
      <c r="R162" s="32" t="str">
        <f t="shared" si="125"/>
        <v>00</v>
      </c>
      <c r="S162" s="32" t="str">
        <f t="shared" si="126"/>
        <v/>
      </c>
      <c r="T162" s="32" t="str">
        <f t="shared" si="127"/>
        <v xml:space="preserve">                </v>
      </c>
      <c r="U162" s="32" t="str">
        <f t="shared" si="128"/>
        <v/>
      </c>
      <c r="V162" s="32" t="str">
        <f t="shared" si="129"/>
        <v>0000</v>
      </c>
      <c r="W162" s="32" t="str">
        <f t="shared" si="130"/>
        <v>000</v>
      </c>
      <c r="X162" s="32" t="str">
        <f t="shared" si="131"/>
        <v/>
      </c>
      <c r="Y162" s="32" t="str">
        <f t="shared" si="132"/>
        <v/>
      </c>
      <c r="Z162" s="32" t="str">
        <f t="shared" si="133"/>
        <v/>
      </c>
      <c r="AA162" s="32" t="str">
        <f t="shared" si="134"/>
        <v>00</v>
      </c>
      <c r="AB162" s="32" t="str">
        <f t="shared" si="135"/>
        <v>0</v>
      </c>
      <c r="AC162" s="32" t="str">
        <f t="shared" si="136"/>
        <v/>
      </c>
      <c r="AD162" s="32" t="str">
        <f t="shared" si="137"/>
        <v xml:space="preserve">  0.00</v>
      </c>
      <c r="AE162" s="32" t="str">
        <f t="shared" si="138"/>
        <v xml:space="preserve">          </v>
      </c>
      <c r="AF162" s="32" t="str">
        <f t="shared" si="139"/>
        <v>00</v>
      </c>
      <c r="AG162" s="32" t="str">
        <f t="shared" si="140"/>
        <v xml:space="preserve">                    </v>
      </c>
      <c r="AH162" s="32" t="str">
        <f t="shared" si="141"/>
        <v>00000000000000</v>
      </c>
      <c r="AI162" s="32" t="str">
        <f t="shared" si="142"/>
        <v>00000000000000</v>
      </c>
      <c r="AJ162" s="23" t="str">
        <f t="shared" si="143"/>
        <v/>
      </c>
      <c r="AK162" s="24" t="str">
        <f t="shared" si="144"/>
        <v/>
      </c>
      <c r="AL162" s="32" t="str">
        <f t="shared" si="145"/>
        <v/>
      </c>
      <c r="AM162" s="32" t="str">
        <f t="shared" si="146"/>
        <v/>
      </c>
      <c r="AN162" s="32" t="str">
        <f>IF($A162="","",IFERROR(MATCH($F162,'Tablas de Códigos'!$G$28:$G$52,0),""))</f>
        <v/>
      </c>
      <c r="AO162" s="33" t="str">
        <f>IF($AN162="","",INDEX('Tablas de Códigos'!$H$28:$H$52,$AN162))</f>
        <v/>
      </c>
      <c r="AP162" s="32" t="str">
        <f>IF($AN162="","",INDEX('Tablas de Códigos'!$I$28:$I$52,$AN162))</f>
        <v/>
      </c>
      <c r="AQ162" s="32" t="str">
        <f>IF($AN162="","",INDEX('Tablas de Códigos'!$J$28:$J$52,$AN162))</f>
        <v/>
      </c>
      <c r="AR162" s="32" t="str">
        <f>IF($AN162="","",INDEX('Tablas de Códigos'!$K$28:$K$52,$AN162))</f>
        <v/>
      </c>
      <c r="AS162" s="32" t="str">
        <f>IF($AN162="","",INDEX('Tablas de Códigos'!$L$28:$L$52,$AN162))</f>
        <v/>
      </c>
      <c r="AT162" s="32" t="str">
        <f>IF($AN162="","",INDEX('Tablas de Códigos'!$M$28:$M$52,$AN162))</f>
        <v/>
      </c>
      <c r="AU162" s="32" t="str">
        <f t="shared" si="147"/>
        <v/>
      </c>
      <c r="AV162" s="32" t="str">
        <f t="shared" si="148"/>
        <v/>
      </c>
      <c r="AW162" s="33" t="str">
        <f t="shared" si="149"/>
        <v/>
      </c>
      <c r="AX162" s="33" t="str">
        <f>IF($A162="","",SUMIFS($H$5:H162,$O$5:O162,$O162,$F$5:F162,$F162,$AL$5:AL162,$AL162))</f>
        <v/>
      </c>
      <c r="AY162" s="33" t="str">
        <f>IF($A162="","",SUMIFS($H$5:H161,$O$5:O161,$O162,$F$5:F161,$F162,$AL$5:AL161,$AL162))</f>
        <v/>
      </c>
      <c r="AZ162" s="33" t="str">
        <f t="shared" si="150"/>
        <v/>
      </c>
      <c r="BA162" s="33" t="str">
        <f t="shared" si="151"/>
        <v/>
      </c>
      <c r="BB162" s="33" t="str">
        <f>IF($A162="","",IF($AM162,IF($AQ162="PORC",$AZ162*$AR162,IF($AQ162="ESCALA_GRAL",(INDEX('Tablas de Códigos'!$D$58:$D$65,MATCH($AZ162,'Tablas de Códigos'!$B$58:$B$65,1))+INDEX('Tablas de Códigos'!$E$58:$E$65,MATCH($AZ162,'Tablas de Códigos'!$B$58:$B$65,1))*($AZ162-INDEX('Tablas de Códigos'!$F$58:$F$65,MATCH($AZ162,'Tablas de Códigos'!$B$58:$B$65,1)))),IF($AQ162="ESCALA_119",(INDEX('Tablas de Códigos'!$D$69:$D$76,MATCH($AZ162,'Tablas de Códigos'!$B$69:$B$76,1))+INDEX('Tablas de Códigos'!$E$69:$E$76,MATCH($AZ162,'Tablas de Códigos'!$B$69:$B$76,1))*($AZ162-INDEX('Tablas de Códigos'!$F$69:$F$76,MATCH($AZ162,'Tablas de Códigos'!$B$69:$B$76,1)))),0))),$AZ162*$AV162))</f>
        <v/>
      </c>
      <c r="BC162" s="33" t="str">
        <f>IF($A162="","",IF($AM162,IF($AQ162="PORC",$BA162*$AR162,IF($AQ162="ESCALA_GRAL",(INDEX('Tablas de Códigos'!$D$58:$D$65,MATCH($BA162,'Tablas de Códigos'!$B$58:$B$65,1))+INDEX('Tablas de Códigos'!$E$58:$E$65,MATCH($BA162,'Tablas de Códigos'!$B$58:$B$65,1))*($BA162-INDEX('Tablas de Códigos'!$F$58:$F$65,MATCH($BA162,'Tablas de Códigos'!$B$58:$B$65,1)))),IF($AQ162="ESCALA_119",(INDEX('Tablas de Códigos'!$D$69:$D$76,MATCH($BA162,'Tablas de Códigos'!$B$69:$B$76,1))+INDEX('Tablas de Códigos'!$E$69:$E$76,MATCH($BA162,'Tablas de Códigos'!$B$69:$B$76,1))*($BA162-INDEX('Tablas de Códigos'!$F$69:$F$76,MATCH($BA162,'Tablas de Códigos'!$B$69:$B$76,1)))),0))),$BA162*$AV162))</f>
        <v/>
      </c>
      <c r="BD162" s="33" t="str">
        <f t="shared" si="152"/>
        <v/>
      </c>
      <c r="BE162" s="33" t="str">
        <f t="shared" si="153"/>
        <v/>
      </c>
      <c r="BF162" s="33" t="str">
        <f t="shared" si="154"/>
        <v/>
      </c>
    </row>
    <row r="163" spans="1:58" ht="15" customHeight="1">
      <c r="A163" s="13"/>
      <c r="B163" s="27"/>
      <c r="C163" s="13"/>
      <c r="D163" s="28"/>
      <c r="E163" s="13"/>
      <c r="F163" s="13"/>
      <c r="G163" s="13"/>
      <c r="H163" s="28"/>
      <c r="I163" s="27"/>
      <c r="J163" s="13"/>
      <c r="K163" s="29" t="str">
        <f t="shared" si="124"/>
        <v/>
      </c>
      <c r="L163" s="14"/>
      <c r="M163" s="30"/>
      <c r="N163" s="13"/>
      <c r="O163" s="13"/>
      <c r="P163" s="14"/>
      <c r="Q163" s="31"/>
      <c r="R163" s="32" t="str">
        <f t="shared" si="125"/>
        <v>00</v>
      </c>
      <c r="S163" s="32" t="str">
        <f t="shared" si="126"/>
        <v/>
      </c>
      <c r="T163" s="32" t="str">
        <f t="shared" si="127"/>
        <v xml:space="preserve">                </v>
      </c>
      <c r="U163" s="32" t="str">
        <f t="shared" si="128"/>
        <v/>
      </c>
      <c r="V163" s="32" t="str">
        <f t="shared" si="129"/>
        <v>0000</v>
      </c>
      <c r="W163" s="32" t="str">
        <f t="shared" si="130"/>
        <v>000</v>
      </c>
      <c r="X163" s="32" t="str">
        <f t="shared" si="131"/>
        <v/>
      </c>
      <c r="Y163" s="32" t="str">
        <f t="shared" si="132"/>
        <v/>
      </c>
      <c r="Z163" s="32" t="str">
        <f t="shared" si="133"/>
        <v/>
      </c>
      <c r="AA163" s="32" t="str">
        <f t="shared" si="134"/>
        <v>00</v>
      </c>
      <c r="AB163" s="32" t="str">
        <f t="shared" si="135"/>
        <v>0</v>
      </c>
      <c r="AC163" s="32" t="str">
        <f t="shared" si="136"/>
        <v/>
      </c>
      <c r="AD163" s="32" t="str">
        <f t="shared" si="137"/>
        <v xml:space="preserve">  0.00</v>
      </c>
      <c r="AE163" s="32" t="str">
        <f t="shared" si="138"/>
        <v xml:space="preserve">          </v>
      </c>
      <c r="AF163" s="32" t="str">
        <f t="shared" si="139"/>
        <v>00</v>
      </c>
      <c r="AG163" s="32" t="str">
        <f t="shared" si="140"/>
        <v xml:space="preserve">                    </v>
      </c>
      <c r="AH163" s="32" t="str">
        <f t="shared" si="141"/>
        <v>00000000000000</v>
      </c>
      <c r="AI163" s="32" t="str">
        <f t="shared" si="142"/>
        <v>00000000000000</v>
      </c>
      <c r="AJ163" s="23" t="str">
        <f t="shared" si="143"/>
        <v/>
      </c>
      <c r="AK163" s="24" t="str">
        <f t="shared" si="144"/>
        <v/>
      </c>
      <c r="AL163" s="32" t="str">
        <f t="shared" si="145"/>
        <v/>
      </c>
      <c r="AM163" s="32" t="str">
        <f t="shared" si="146"/>
        <v/>
      </c>
      <c r="AN163" s="32" t="str">
        <f>IF($A163="","",IFERROR(MATCH($F163,'Tablas de Códigos'!$G$28:$G$52,0),""))</f>
        <v/>
      </c>
      <c r="AO163" s="33" t="str">
        <f>IF($AN163="","",INDEX('Tablas de Códigos'!$H$28:$H$52,$AN163))</f>
        <v/>
      </c>
      <c r="AP163" s="32" t="str">
        <f>IF($AN163="","",INDEX('Tablas de Códigos'!$I$28:$I$52,$AN163))</f>
        <v/>
      </c>
      <c r="AQ163" s="32" t="str">
        <f>IF($AN163="","",INDEX('Tablas de Códigos'!$J$28:$J$52,$AN163))</f>
        <v/>
      </c>
      <c r="AR163" s="32" t="str">
        <f>IF($AN163="","",INDEX('Tablas de Códigos'!$K$28:$K$52,$AN163))</f>
        <v/>
      </c>
      <c r="AS163" s="32" t="str">
        <f>IF($AN163="","",INDEX('Tablas de Códigos'!$L$28:$L$52,$AN163))</f>
        <v/>
      </c>
      <c r="AT163" s="32" t="str">
        <f>IF($AN163="","",INDEX('Tablas de Códigos'!$M$28:$M$52,$AN163))</f>
        <v/>
      </c>
      <c r="AU163" s="32" t="str">
        <f t="shared" si="147"/>
        <v/>
      </c>
      <c r="AV163" s="32" t="str">
        <f t="shared" si="148"/>
        <v/>
      </c>
      <c r="AW163" s="33" t="str">
        <f t="shared" si="149"/>
        <v/>
      </c>
      <c r="AX163" s="33" t="str">
        <f>IF($A163="","",SUMIFS($H$5:H163,$O$5:O163,$O163,$F$5:F163,$F163,$AL$5:AL163,$AL163))</f>
        <v/>
      </c>
      <c r="AY163" s="33" t="str">
        <f>IF($A163="","",SUMIFS($H$5:H162,$O$5:O162,$O163,$F$5:F162,$F163,$AL$5:AL162,$AL163))</f>
        <v/>
      </c>
      <c r="AZ163" s="33" t="str">
        <f t="shared" si="150"/>
        <v/>
      </c>
      <c r="BA163" s="33" t="str">
        <f t="shared" si="151"/>
        <v/>
      </c>
      <c r="BB163" s="33" t="str">
        <f>IF($A163="","",IF($AM163,IF($AQ163="PORC",$AZ163*$AR163,IF($AQ163="ESCALA_GRAL",(INDEX('Tablas de Códigos'!$D$58:$D$65,MATCH($AZ163,'Tablas de Códigos'!$B$58:$B$65,1))+INDEX('Tablas de Códigos'!$E$58:$E$65,MATCH($AZ163,'Tablas de Códigos'!$B$58:$B$65,1))*($AZ163-INDEX('Tablas de Códigos'!$F$58:$F$65,MATCH($AZ163,'Tablas de Códigos'!$B$58:$B$65,1)))),IF($AQ163="ESCALA_119",(INDEX('Tablas de Códigos'!$D$69:$D$76,MATCH($AZ163,'Tablas de Códigos'!$B$69:$B$76,1))+INDEX('Tablas de Códigos'!$E$69:$E$76,MATCH($AZ163,'Tablas de Códigos'!$B$69:$B$76,1))*($AZ163-INDEX('Tablas de Códigos'!$F$69:$F$76,MATCH($AZ163,'Tablas de Códigos'!$B$69:$B$76,1)))),0))),$AZ163*$AV163))</f>
        <v/>
      </c>
      <c r="BC163" s="33" t="str">
        <f>IF($A163="","",IF($AM163,IF($AQ163="PORC",$BA163*$AR163,IF($AQ163="ESCALA_GRAL",(INDEX('Tablas de Códigos'!$D$58:$D$65,MATCH($BA163,'Tablas de Códigos'!$B$58:$B$65,1))+INDEX('Tablas de Códigos'!$E$58:$E$65,MATCH($BA163,'Tablas de Códigos'!$B$58:$B$65,1))*($BA163-INDEX('Tablas de Códigos'!$F$58:$F$65,MATCH($BA163,'Tablas de Códigos'!$B$58:$B$65,1)))),IF($AQ163="ESCALA_119",(INDEX('Tablas de Códigos'!$D$69:$D$76,MATCH($BA163,'Tablas de Códigos'!$B$69:$B$76,1))+INDEX('Tablas de Códigos'!$E$69:$E$76,MATCH($BA163,'Tablas de Códigos'!$B$69:$B$76,1))*($BA163-INDEX('Tablas de Códigos'!$F$69:$F$76,MATCH($BA163,'Tablas de Códigos'!$B$69:$B$76,1)))),0))),$BA163*$AV163))</f>
        <v/>
      </c>
      <c r="BD163" s="33" t="str">
        <f t="shared" si="152"/>
        <v/>
      </c>
      <c r="BE163" s="33" t="str">
        <f t="shared" si="153"/>
        <v/>
      </c>
      <c r="BF163" s="33" t="str">
        <f t="shared" si="154"/>
        <v/>
      </c>
    </row>
    <row r="164" spans="1:58" ht="15" customHeight="1">
      <c r="A164" s="13"/>
      <c r="B164" s="27"/>
      <c r="C164" s="13"/>
      <c r="D164" s="28"/>
      <c r="E164" s="13"/>
      <c r="F164" s="13"/>
      <c r="G164" s="13"/>
      <c r="H164" s="28"/>
      <c r="I164" s="27"/>
      <c r="J164" s="13"/>
      <c r="K164" s="29" t="str">
        <f t="shared" si="124"/>
        <v/>
      </c>
      <c r="L164" s="14"/>
      <c r="M164" s="30"/>
      <c r="N164" s="13"/>
      <c r="O164" s="13"/>
      <c r="P164" s="14"/>
      <c r="Q164" s="31"/>
      <c r="R164" s="32" t="str">
        <f t="shared" si="125"/>
        <v>00</v>
      </c>
      <c r="S164" s="32" t="str">
        <f t="shared" si="126"/>
        <v/>
      </c>
      <c r="T164" s="32" t="str">
        <f t="shared" si="127"/>
        <v xml:space="preserve">                </v>
      </c>
      <c r="U164" s="32" t="str">
        <f t="shared" si="128"/>
        <v/>
      </c>
      <c r="V164" s="32" t="str">
        <f t="shared" si="129"/>
        <v>0000</v>
      </c>
      <c r="W164" s="32" t="str">
        <f t="shared" si="130"/>
        <v>000</v>
      </c>
      <c r="X164" s="32" t="str">
        <f t="shared" si="131"/>
        <v/>
      </c>
      <c r="Y164" s="32" t="str">
        <f t="shared" si="132"/>
        <v/>
      </c>
      <c r="Z164" s="32" t="str">
        <f t="shared" si="133"/>
        <v/>
      </c>
      <c r="AA164" s="32" t="str">
        <f t="shared" si="134"/>
        <v>00</v>
      </c>
      <c r="AB164" s="32" t="str">
        <f t="shared" si="135"/>
        <v>0</v>
      </c>
      <c r="AC164" s="32" t="str">
        <f t="shared" si="136"/>
        <v/>
      </c>
      <c r="AD164" s="32" t="str">
        <f t="shared" si="137"/>
        <v xml:space="preserve">  0.00</v>
      </c>
      <c r="AE164" s="32" t="str">
        <f t="shared" si="138"/>
        <v xml:space="preserve">          </v>
      </c>
      <c r="AF164" s="32" t="str">
        <f t="shared" si="139"/>
        <v>00</v>
      </c>
      <c r="AG164" s="32" t="str">
        <f t="shared" si="140"/>
        <v xml:space="preserve">                    </v>
      </c>
      <c r="AH164" s="32" t="str">
        <f t="shared" si="141"/>
        <v>00000000000000</v>
      </c>
      <c r="AI164" s="32" t="str">
        <f t="shared" si="142"/>
        <v>00000000000000</v>
      </c>
      <c r="AJ164" s="23" t="str">
        <f t="shared" si="143"/>
        <v/>
      </c>
      <c r="AK164" s="24" t="str">
        <f t="shared" si="144"/>
        <v/>
      </c>
      <c r="AL164" s="32" t="str">
        <f t="shared" si="145"/>
        <v/>
      </c>
      <c r="AM164" s="32" t="str">
        <f t="shared" si="146"/>
        <v/>
      </c>
      <c r="AN164" s="32" t="str">
        <f>IF($A164="","",IFERROR(MATCH($F164,'Tablas de Códigos'!$G$28:$G$52,0),""))</f>
        <v/>
      </c>
      <c r="AO164" s="33" t="str">
        <f>IF($AN164="","",INDEX('Tablas de Códigos'!$H$28:$H$52,$AN164))</f>
        <v/>
      </c>
      <c r="AP164" s="32" t="str">
        <f>IF($AN164="","",INDEX('Tablas de Códigos'!$I$28:$I$52,$AN164))</f>
        <v/>
      </c>
      <c r="AQ164" s="32" t="str">
        <f>IF($AN164="","",INDEX('Tablas de Códigos'!$J$28:$J$52,$AN164))</f>
        <v/>
      </c>
      <c r="AR164" s="32" t="str">
        <f>IF($AN164="","",INDEX('Tablas de Códigos'!$K$28:$K$52,$AN164))</f>
        <v/>
      </c>
      <c r="AS164" s="32" t="str">
        <f>IF($AN164="","",INDEX('Tablas de Códigos'!$L$28:$L$52,$AN164))</f>
        <v/>
      </c>
      <c r="AT164" s="32" t="str">
        <f>IF($AN164="","",INDEX('Tablas de Códigos'!$M$28:$M$52,$AN164))</f>
        <v/>
      </c>
      <c r="AU164" s="32" t="str">
        <f t="shared" si="147"/>
        <v/>
      </c>
      <c r="AV164" s="32" t="str">
        <f t="shared" si="148"/>
        <v/>
      </c>
      <c r="AW164" s="33" t="str">
        <f t="shared" si="149"/>
        <v/>
      </c>
      <c r="AX164" s="33" t="str">
        <f>IF($A164="","",SUMIFS($H$5:H164,$O$5:O164,$O164,$F$5:F164,$F164,$AL$5:AL164,$AL164))</f>
        <v/>
      </c>
      <c r="AY164" s="33" t="str">
        <f>IF($A164="","",SUMIFS($H$5:H163,$O$5:O163,$O164,$F$5:F163,$F164,$AL$5:AL163,$AL164))</f>
        <v/>
      </c>
      <c r="AZ164" s="33" t="str">
        <f t="shared" si="150"/>
        <v/>
      </c>
      <c r="BA164" s="33" t="str">
        <f t="shared" si="151"/>
        <v/>
      </c>
      <c r="BB164" s="33" t="str">
        <f>IF($A164="","",IF($AM164,IF($AQ164="PORC",$AZ164*$AR164,IF($AQ164="ESCALA_GRAL",(INDEX('Tablas de Códigos'!$D$58:$D$65,MATCH($AZ164,'Tablas de Códigos'!$B$58:$B$65,1))+INDEX('Tablas de Códigos'!$E$58:$E$65,MATCH($AZ164,'Tablas de Códigos'!$B$58:$B$65,1))*($AZ164-INDEX('Tablas de Códigos'!$F$58:$F$65,MATCH($AZ164,'Tablas de Códigos'!$B$58:$B$65,1)))),IF($AQ164="ESCALA_119",(INDEX('Tablas de Códigos'!$D$69:$D$76,MATCH($AZ164,'Tablas de Códigos'!$B$69:$B$76,1))+INDEX('Tablas de Códigos'!$E$69:$E$76,MATCH($AZ164,'Tablas de Códigos'!$B$69:$B$76,1))*($AZ164-INDEX('Tablas de Códigos'!$F$69:$F$76,MATCH($AZ164,'Tablas de Códigos'!$B$69:$B$76,1)))),0))),$AZ164*$AV164))</f>
        <v/>
      </c>
      <c r="BC164" s="33" t="str">
        <f>IF($A164="","",IF($AM164,IF($AQ164="PORC",$BA164*$AR164,IF($AQ164="ESCALA_GRAL",(INDEX('Tablas de Códigos'!$D$58:$D$65,MATCH($BA164,'Tablas de Códigos'!$B$58:$B$65,1))+INDEX('Tablas de Códigos'!$E$58:$E$65,MATCH($BA164,'Tablas de Códigos'!$B$58:$B$65,1))*($BA164-INDEX('Tablas de Códigos'!$F$58:$F$65,MATCH($BA164,'Tablas de Códigos'!$B$58:$B$65,1)))),IF($AQ164="ESCALA_119",(INDEX('Tablas de Códigos'!$D$69:$D$76,MATCH($BA164,'Tablas de Códigos'!$B$69:$B$76,1))+INDEX('Tablas de Códigos'!$E$69:$E$76,MATCH($BA164,'Tablas de Códigos'!$B$69:$B$76,1))*($BA164-INDEX('Tablas de Códigos'!$F$69:$F$76,MATCH($BA164,'Tablas de Códigos'!$B$69:$B$76,1)))),0))),$BA164*$AV164))</f>
        <v/>
      </c>
      <c r="BD164" s="33" t="str">
        <f t="shared" si="152"/>
        <v/>
      </c>
      <c r="BE164" s="33" t="str">
        <f t="shared" si="153"/>
        <v/>
      </c>
      <c r="BF164" s="33" t="str">
        <f t="shared" si="154"/>
        <v/>
      </c>
    </row>
    <row r="165" spans="1:58" ht="15" customHeight="1">
      <c r="A165" s="13"/>
      <c r="B165" s="27"/>
      <c r="C165" s="13"/>
      <c r="D165" s="28"/>
      <c r="E165" s="13"/>
      <c r="F165" s="13"/>
      <c r="G165" s="13"/>
      <c r="H165" s="28"/>
      <c r="I165" s="27"/>
      <c r="J165" s="13"/>
      <c r="K165" s="29" t="str">
        <f t="shared" ref="K165:K196" si="155">IF($A165="","",$BF165)</f>
        <v/>
      </c>
      <c r="L165" s="14"/>
      <c r="M165" s="30"/>
      <c r="N165" s="13"/>
      <c r="O165" s="13"/>
      <c r="P165" s="14"/>
      <c r="Q165" s="31"/>
      <c r="R165" s="32" t="str">
        <f t="shared" ref="R165:R196" si="156">RIGHT(REPT("0",2)&amp;IF(ISNUMBER(SEARCH(" - ",A165)),LEFT(A165,SEARCH(" - ",A165)-1),A165),2)</f>
        <v>00</v>
      </c>
      <c r="S165" s="32" t="str">
        <f t="shared" ref="S165:S196" si="157">IF(B165="","",TEXT(B165,"DD/MM/YYYY"))</f>
        <v/>
      </c>
      <c r="T165" s="32" t="str">
        <f t="shared" ref="T165:T196" si="158">LEFT(C165&amp;REPT(" ",16),16)</f>
        <v xml:space="preserve">                </v>
      </c>
      <c r="U165" s="32" t="str">
        <f t="shared" ref="U165:U196" si="159">IF(D165="","",RIGHT(REPT(" ",16)&amp;TRUNC(ABS(D165))&amp;"."&amp;TEXT(ROUND(ABS(MOD(D165,1))*10^2,0),REPT("0",2)),16))</f>
        <v/>
      </c>
      <c r="V165" s="32" t="str">
        <f t="shared" ref="V165:V196" si="160">RIGHT(REPT("0",4)&amp;IF(ISNUMBER(SEARCH(" - ",E165)),LEFT(E165,SEARCH(" - ",E165)-1),E165),4)</f>
        <v>0000</v>
      </c>
      <c r="W165" s="32" t="str">
        <f t="shared" ref="W165:W196" si="161">RIGHT(REPT("0",3)&amp;IF(ISNUMBER(SEARCH(" - ",F165)),LEFT(F165,SEARCH(" - ",F165)-1),F165),3)</f>
        <v>000</v>
      </c>
      <c r="X165" s="32" t="str">
        <f t="shared" ref="X165:X196" si="162">IF(G165="","",LEFT(TEXT(G165,"0"),1))</f>
        <v/>
      </c>
      <c r="Y165" s="32" t="str">
        <f t="shared" ref="Y165:Y196" si="163">IF(H165="","",RIGHT(REPT(" ",14)&amp;TRUNC(ABS(H165))&amp;"."&amp;TEXT(ROUND(ABS(MOD(H165,1))*10^2,0),REPT("0",2)),14))</f>
        <v/>
      </c>
      <c r="Z165" s="32" t="str">
        <f t="shared" ref="Z165:Z196" si="164">IF(I165="","",TEXT(I165,"DD/MM/YYYY"))</f>
        <v/>
      </c>
      <c r="AA165" s="32" t="str">
        <f t="shared" ref="AA165:AA196" si="165">RIGHT(REPT("0",2)&amp;IF(ISNUMBER(SEARCH(" - ",J165)),LEFT(J165,SEARCH(" - ",J165)-1),J165),2)</f>
        <v>00</v>
      </c>
      <c r="AB165" s="32" t="str">
        <f t="shared" ref="AB165:AB196" si="166">"0"</f>
        <v>0</v>
      </c>
      <c r="AC165" s="32" t="str">
        <f t="shared" ref="AC165:AC196" si="167">IF(K165="","",RIGHT(REPT(" ",14)&amp;TRUNC(ABS(K165))&amp;"."&amp;TEXT(ROUND(ABS(MOD(K165,1))*10^2,0),REPT("0",2)),14))</f>
        <v/>
      </c>
      <c r="AD165" s="32" t="str">
        <f t="shared" ref="AD165:AD196" si="168">RIGHT(REPT(" ",6)&amp;TRUNC(ABS(IF(L165="",0,L165)))&amp;"."&amp;TEXT(ROUND(ABS(MOD(IF(L165="",0,L165),1))*10^2,0),REPT("0",2)),6)</f>
        <v xml:space="preserve">  0.00</v>
      </c>
      <c r="AE165" s="32" t="str">
        <f t="shared" ref="AE165:AE196" si="169">IF(M165="",REPT(" ",10),TEXT(M165,"DD/MM/YYYY"))</f>
        <v xml:space="preserve">          </v>
      </c>
      <c r="AF165" s="32" t="str">
        <f t="shared" ref="AF165:AF196" si="170">RIGHT(REPT("0",2)&amp;IF(ISNUMBER(SEARCH(" - ",N165)),LEFT(N165,SEARCH(" - ",N165)-1),N165),2)</f>
        <v>00</v>
      </c>
      <c r="AG165" s="32" t="str">
        <f t="shared" ref="AG165:AG196" si="171">LEFT(O165&amp;REPT(" ",20),20)</f>
        <v xml:space="preserve">                    </v>
      </c>
      <c r="AH165" s="32" t="str">
        <f t="shared" ref="AH165:AH196" si="172">IF(P165="",REPT("0",14),RIGHT(REPT("0",14)&amp;P165,14))</f>
        <v>00000000000000</v>
      </c>
      <c r="AI165" s="32" t="str">
        <f t="shared" ref="AI165:AI196" si="173">IF(Q165="",REPT("0",14),LEFT(Q165&amp;REPT("0",14),14))</f>
        <v>00000000000000</v>
      </c>
      <c r="AJ165" s="23" t="str">
        <f t="shared" ref="AJ165:AJ196" si="174">IF(A165="","",R165&amp;S165&amp;T165&amp;U165&amp;V165&amp;W165&amp;X165&amp;Y165&amp;Z165&amp;AA165&amp;AB165&amp;AC165&amp;AD165&amp;AE165&amp;AF165&amp;AG165&amp;AH165&amp;AI165)</f>
        <v/>
      </c>
      <c r="AK165" s="24" t="str">
        <f t="shared" ref="AK165:AK196" si="175">IF(A165="","",IF(LEN(AJ165)=159,"OK","ERROR ("&amp;LEN(AJ165)&amp;")"))</f>
        <v/>
      </c>
      <c r="AL165" s="32" t="str">
        <f t="shared" ref="AL165:AL196" si="176">IF($A165="","",TEXT($I165,"YYYYMM"))</f>
        <v/>
      </c>
      <c r="AM165" s="32" t="str">
        <f t="shared" ref="AM165:AM196" si="177">IF($A165="","",$AA165="01")</f>
        <v/>
      </c>
      <c r="AN165" s="32" t="str">
        <f>IF($A165="","",IFERROR(MATCH($F165,'Tablas de Códigos'!$G$28:$G$52,0),""))</f>
        <v/>
      </c>
      <c r="AO165" s="33" t="str">
        <f>IF($AN165="","",INDEX('Tablas de Códigos'!$H$28:$H$52,$AN165))</f>
        <v/>
      </c>
      <c r="AP165" s="32" t="str">
        <f>IF($AN165="","",INDEX('Tablas de Códigos'!$I$28:$I$52,$AN165))</f>
        <v/>
      </c>
      <c r="AQ165" s="32" t="str">
        <f>IF($AN165="","",INDEX('Tablas de Códigos'!$J$28:$J$52,$AN165))</f>
        <v/>
      </c>
      <c r="AR165" s="32" t="str">
        <f>IF($AN165="","",INDEX('Tablas de Códigos'!$K$28:$K$52,$AN165))</f>
        <v/>
      </c>
      <c r="AS165" s="32" t="str">
        <f>IF($AN165="","",INDEX('Tablas de Códigos'!$L$28:$L$52,$AN165))</f>
        <v/>
      </c>
      <c r="AT165" s="32" t="str">
        <f>IF($AN165="","",INDEX('Tablas de Códigos'!$M$28:$M$52,$AN165))</f>
        <v/>
      </c>
      <c r="AU165" s="32" t="str">
        <f t="shared" ref="AU165:AU196" si="178">IF($A165="","",OR(LEFT(TEXT($O165,"0"),2)="20",LEFT(TEXT($O165,"0"),2)="23",LEFT(TEXT($O165,"0"),2)="24",LEFT(TEXT($O165,"0"),2)="25",LEFT(TEXT($O165,"0"),2)="26",LEFT(TEXT($O165,"0"),2)="27"))</f>
        <v/>
      </c>
      <c r="AV165" s="32" t="str">
        <f t="shared" ref="AV165:AV196" si="179">IF($AT165="","",IF($AT165,IF($AU165,0.28,0.25),$AS165))</f>
        <v/>
      </c>
      <c r="AW165" s="33" t="str">
        <f t="shared" ref="AW165:AW196" si="180">IF($A165="","",IF($AM165,$AO165,IF($AP165,$AO165,0)))</f>
        <v/>
      </c>
      <c r="AX165" s="33" t="str">
        <f>IF($A165="","",SUMIFS($H$5:H165,$O$5:O165,$O165,$F$5:F165,$F165,$AL$5:AL165,$AL165))</f>
        <v/>
      </c>
      <c r="AY165" s="33" t="str">
        <f>IF($A165="","",SUMIFS($H$5:H164,$O$5:O164,$O165,$F$5:F164,$F165,$AL$5:AL164,$AL165))</f>
        <v/>
      </c>
      <c r="AZ165" s="33" t="str">
        <f t="shared" ref="AZ165:AZ196" si="181">IF($A165="","",MAX($AX165-$AW165,0))</f>
        <v/>
      </c>
      <c r="BA165" s="33" t="str">
        <f t="shared" ref="BA165:BA196" si="182">IF($A165="","",MAX($AY165-$AW165,0))</f>
        <v/>
      </c>
      <c r="BB165" s="33" t="str">
        <f>IF($A165="","",IF($AM165,IF($AQ165="PORC",$AZ165*$AR165,IF($AQ165="ESCALA_GRAL",(INDEX('Tablas de Códigos'!$D$58:$D$65,MATCH($AZ165,'Tablas de Códigos'!$B$58:$B$65,1))+INDEX('Tablas de Códigos'!$E$58:$E$65,MATCH($AZ165,'Tablas de Códigos'!$B$58:$B$65,1))*($AZ165-INDEX('Tablas de Códigos'!$F$58:$F$65,MATCH($AZ165,'Tablas de Códigos'!$B$58:$B$65,1)))),IF($AQ165="ESCALA_119",(INDEX('Tablas de Códigos'!$D$69:$D$76,MATCH($AZ165,'Tablas de Códigos'!$B$69:$B$76,1))+INDEX('Tablas de Códigos'!$E$69:$E$76,MATCH($AZ165,'Tablas de Códigos'!$B$69:$B$76,1))*($AZ165-INDEX('Tablas de Códigos'!$F$69:$F$76,MATCH($AZ165,'Tablas de Códigos'!$B$69:$B$76,1)))),0))),$AZ165*$AV165))</f>
        <v/>
      </c>
      <c r="BC165" s="33" t="str">
        <f>IF($A165="","",IF($AM165,IF($AQ165="PORC",$BA165*$AR165,IF($AQ165="ESCALA_GRAL",(INDEX('Tablas de Códigos'!$D$58:$D$65,MATCH($BA165,'Tablas de Códigos'!$B$58:$B$65,1))+INDEX('Tablas de Códigos'!$E$58:$E$65,MATCH($BA165,'Tablas de Códigos'!$B$58:$B$65,1))*($BA165-INDEX('Tablas de Códigos'!$F$58:$F$65,MATCH($BA165,'Tablas de Códigos'!$B$58:$B$65,1)))),IF($AQ165="ESCALA_119",(INDEX('Tablas de Códigos'!$D$69:$D$76,MATCH($BA165,'Tablas de Códigos'!$B$69:$B$76,1))+INDEX('Tablas de Códigos'!$E$69:$E$76,MATCH($BA165,'Tablas de Códigos'!$B$69:$B$76,1))*($BA165-INDEX('Tablas de Códigos'!$F$69:$F$76,MATCH($BA165,'Tablas de Códigos'!$B$69:$B$76,1)))),0))),$BA165*$AV165))</f>
        <v/>
      </c>
      <c r="BD165" s="33" t="str">
        <f t="shared" ref="BD165:BD196" si="183">IF($A165="","",ROUND($BB165,2)-ROUND($BC165,2))</f>
        <v/>
      </c>
      <c r="BE165" s="33" t="str">
        <f t="shared" ref="BE165:BE196" si="184">IF($A165="","",IF($AM165,240,IF($W165="031",1020,240)))</f>
        <v/>
      </c>
      <c r="BF165" s="33" t="str">
        <f t="shared" ref="BF165:BF196" si="185">IF($A165="","",IF($BD165&lt;$BE165,0,$BD165))</f>
        <v/>
      </c>
    </row>
    <row r="166" spans="1:58" ht="15" customHeight="1">
      <c r="A166" s="13"/>
      <c r="B166" s="27"/>
      <c r="C166" s="13"/>
      <c r="D166" s="28"/>
      <c r="E166" s="13"/>
      <c r="F166" s="13"/>
      <c r="G166" s="13"/>
      <c r="H166" s="28"/>
      <c r="I166" s="27"/>
      <c r="J166" s="13"/>
      <c r="K166" s="29" t="str">
        <f t="shared" si="155"/>
        <v/>
      </c>
      <c r="L166" s="14"/>
      <c r="M166" s="30"/>
      <c r="N166" s="13"/>
      <c r="O166" s="13"/>
      <c r="P166" s="14"/>
      <c r="Q166" s="31"/>
      <c r="R166" s="32" t="str">
        <f t="shared" si="156"/>
        <v>00</v>
      </c>
      <c r="S166" s="32" t="str">
        <f t="shared" si="157"/>
        <v/>
      </c>
      <c r="T166" s="32" t="str">
        <f t="shared" si="158"/>
        <v xml:space="preserve">                </v>
      </c>
      <c r="U166" s="32" t="str">
        <f t="shared" si="159"/>
        <v/>
      </c>
      <c r="V166" s="32" t="str">
        <f t="shared" si="160"/>
        <v>0000</v>
      </c>
      <c r="W166" s="32" t="str">
        <f t="shared" si="161"/>
        <v>000</v>
      </c>
      <c r="X166" s="32" t="str">
        <f t="shared" si="162"/>
        <v/>
      </c>
      <c r="Y166" s="32" t="str">
        <f t="shared" si="163"/>
        <v/>
      </c>
      <c r="Z166" s="32" t="str">
        <f t="shared" si="164"/>
        <v/>
      </c>
      <c r="AA166" s="32" t="str">
        <f t="shared" si="165"/>
        <v>00</v>
      </c>
      <c r="AB166" s="32" t="str">
        <f t="shared" si="166"/>
        <v>0</v>
      </c>
      <c r="AC166" s="32" t="str">
        <f t="shared" si="167"/>
        <v/>
      </c>
      <c r="AD166" s="32" t="str">
        <f t="shared" si="168"/>
        <v xml:space="preserve">  0.00</v>
      </c>
      <c r="AE166" s="32" t="str">
        <f t="shared" si="169"/>
        <v xml:space="preserve">          </v>
      </c>
      <c r="AF166" s="32" t="str">
        <f t="shared" si="170"/>
        <v>00</v>
      </c>
      <c r="AG166" s="32" t="str">
        <f t="shared" si="171"/>
        <v xml:space="preserve">                    </v>
      </c>
      <c r="AH166" s="32" t="str">
        <f t="shared" si="172"/>
        <v>00000000000000</v>
      </c>
      <c r="AI166" s="32" t="str">
        <f t="shared" si="173"/>
        <v>00000000000000</v>
      </c>
      <c r="AJ166" s="23" t="str">
        <f t="shared" si="174"/>
        <v/>
      </c>
      <c r="AK166" s="24" t="str">
        <f t="shared" si="175"/>
        <v/>
      </c>
      <c r="AL166" s="32" t="str">
        <f t="shared" si="176"/>
        <v/>
      </c>
      <c r="AM166" s="32" t="str">
        <f t="shared" si="177"/>
        <v/>
      </c>
      <c r="AN166" s="32" t="str">
        <f>IF($A166="","",IFERROR(MATCH($F166,'Tablas de Códigos'!$G$28:$G$52,0),""))</f>
        <v/>
      </c>
      <c r="AO166" s="33" t="str">
        <f>IF($AN166="","",INDEX('Tablas de Códigos'!$H$28:$H$52,$AN166))</f>
        <v/>
      </c>
      <c r="AP166" s="32" t="str">
        <f>IF($AN166="","",INDEX('Tablas de Códigos'!$I$28:$I$52,$AN166))</f>
        <v/>
      </c>
      <c r="AQ166" s="32" t="str">
        <f>IF($AN166="","",INDEX('Tablas de Códigos'!$J$28:$J$52,$AN166))</f>
        <v/>
      </c>
      <c r="AR166" s="32" t="str">
        <f>IF($AN166="","",INDEX('Tablas de Códigos'!$K$28:$K$52,$AN166))</f>
        <v/>
      </c>
      <c r="AS166" s="32" t="str">
        <f>IF($AN166="","",INDEX('Tablas de Códigos'!$L$28:$L$52,$AN166))</f>
        <v/>
      </c>
      <c r="AT166" s="32" t="str">
        <f>IF($AN166="","",INDEX('Tablas de Códigos'!$M$28:$M$52,$AN166))</f>
        <v/>
      </c>
      <c r="AU166" s="32" t="str">
        <f t="shared" si="178"/>
        <v/>
      </c>
      <c r="AV166" s="32" t="str">
        <f t="shared" si="179"/>
        <v/>
      </c>
      <c r="AW166" s="33" t="str">
        <f t="shared" si="180"/>
        <v/>
      </c>
      <c r="AX166" s="33" t="str">
        <f>IF($A166="","",SUMIFS($H$5:H166,$O$5:O166,$O166,$F$5:F166,$F166,$AL$5:AL166,$AL166))</f>
        <v/>
      </c>
      <c r="AY166" s="33" t="str">
        <f>IF($A166="","",SUMIFS($H$5:H165,$O$5:O165,$O166,$F$5:F165,$F166,$AL$5:AL165,$AL166))</f>
        <v/>
      </c>
      <c r="AZ166" s="33" t="str">
        <f t="shared" si="181"/>
        <v/>
      </c>
      <c r="BA166" s="33" t="str">
        <f t="shared" si="182"/>
        <v/>
      </c>
      <c r="BB166" s="33" t="str">
        <f>IF($A166="","",IF($AM166,IF($AQ166="PORC",$AZ166*$AR166,IF($AQ166="ESCALA_GRAL",(INDEX('Tablas de Códigos'!$D$58:$D$65,MATCH($AZ166,'Tablas de Códigos'!$B$58:$B$65,1))+INDEX('Tablas de Códigos'!$E$58:$E$65,MATCH($AZ166,'Tablas de Códigos'!$B$58:$B$65,1))*($AZ166-INDEX('Tablas de Códigos'!$F$58:$F$65,MATCH($AZ166,'Tablas de Códigos'!$B$58:$B$65,1)))),IF($AQ166="ESCALA_119",(INDEX('Tablas de Códigos'!$D$69:$D$76,MATCH($AZ166,'Tablas de Códigos'!$B$69:$B$76,1))+INDEX('Tablas de Códigos'!$E$69:$E$76,MATCH($AZ166,'Tablas de Códigos'!$B$69:$B$76,1))*($AZ166-INDEX('Tablas de Códigos'!$F$69:$F$76,MATCH($AZ166,'Tablas de Códigos'!$B$69:$B$76,1)))),0))),$AZ166*$AV166))</f>
        <v/>
      </c>
      <c r="BC166" s="33" t="str">
        <f>IF($A166="","",IF($AM166,IF($AQ166="PORC",$BA166*$AR166,IF($AQ166="ESCALA_GRAL",(INDEX('Tablas de Códigos'!$D$58:$D$65,MATCH($BA166,'Tablas de Códigos'!$B$58:$B$65,1))+INDEX('Tablas de Códigos'!$E$58:$E$65,MATCH($BA166,'Tablas de Códigos'!$B$58:$B$65,1))*($BA166-INDEX('Tablas de Códigos'!$F$58:$F$65,MATCH($BA166,'Tablas de Códigos'!$B$58:$B$65,1)))),IF($AQ166="ESCALA_119",(INDEX('Tablas de Códigos'!$D$69:$D$76,MATCH($BA166,'Tablas de Códigos'!$B$69:$B$76,1))+INDEX('Tablas de Códigos'!$E$69:$E$76,MATCH($BA166,'Tablas de Códigos'!$B$69:$B$76,1))*($BA166-INDEX('Tablas de Códigos'!$F$69:$F$76,MATCH($BA166,'Tablas de Códigos'!$B$69:$B$76,1)))),0))),$BA166*$AV166))</f>
        <v/>
      </c>
      <c r="BD166" s="33" t="str">
        <f t="shared" si="183"/>
        <v/>
      </c>
      <c r="BE166" s="33" t="str">
        <f t="shared" si="184"/>
        <v/>
      </c>
      <c r="BF166" s="33" t="str">
        <f t="shared" si="185"/>
        <v/>
      </c>
    </row>
    <row r="167" spans="1:58" ht="15" customHeight="1">
      <c r="A167" s="13"/>
      <c r="B167" s="27"/>
      <c r="C167" s="13"/>
      <c r="D167" s="28"/>
      <c r="E167" s="13"/>
      <c r="F167" s="13"/>
      <c r="G167" s="13"/>
      <c r="H167" s="28"/>
      <c r="I167" s="27"/>
      <c r="J167" s="13"/>
      <c r="K167" s="29" t="str">
        <f t="shared" si="155"/>
        <v/>
      </c>
      <c r="L167" s="14"/>
      <c r="M167" s="30"/>
      <c r="N167" s="13"/>
      <c r="O167" s="13"/>
      <c r="P167" s="14"/>
      <c r="Q167" s="31"/>
      <c r="R167" s="32" t="str">
        <f t="shared" si="156"/>
        <v>00</v>
      </c>
      <c r="S167" s="32" t="str">
        <f t="shared" si="157"/>
        <v/>
      </c>
      <c r="T167" s="32" t="str">
        <f t="shared" si="158"/>
        <v xml:space="preserve">                </v>
      </c>
      <c r="U167" s="32" t="str">
        <f t="shared" si="159"/>
        <v/>
      </c>
      <c r="V167" s="32" t="str">
        <f t="shared" si="160"/>
        <v>0000</v>
      </c>
      <c r="W167" s="32" t="str">
        <f t="shared" si="161"/>
        <v>000</v>
      </c>
      <c r="X167" s="32" t="str">
        <f t="shared" si="162"/>
        <v/>
      </c>
      <c r="Y167" s="32" t="str">
        <f t="shared" si="163"/>
        <v/>
      </c>
      <c r="Z167" s="32" t="str">
        <f t="shared" si="164"/>
        <v/>
      </c>
      <c r="AA167" s="32" t="str">
        <f t="shared" si="165"/>
        <v>00</v>
      </c>
      <c r="AB167" s="32" t="str">
        <f t="shared" si="166"/>
        <v>0</v>
      </c>
      <c r="AC167" s="32" t="str">
        <f t="shared" si="167"/>
        <v/>
      </c>
      <c r="AD167" s="32" t="str">
        <f t="shared" si="168"/>
        <v xml:space="preserve">  0.00</v>
      </c>
      <c r="AE167" s="32" t="str">
        <f t="shared" si="169"/>
        <v xml:space="preserve">          </v>
      </c>
      <c r="AF167" s="32" t="str">
        <f t="shared" si="170"/>
        <v>00</v>
      </c>
      <c r="AG167" s="32" t="str">
        <f t="shared" si="171"/>
        <v xml:space="preserve">                    </v>
      </c>
      <c r="AH167" s="32" t="str">
        <f t="shared" si="172"/>
        <v>00000000000000</v>
      </c>
      <c r="AI167" s="32" t="str">
        <f t="shared" si="173"/>
        <v>00000000000000</v>
      </c>
      <c r="AJ167" s="23" t="str">
        <f t="shared" si="174"/>
        <v/>
      </c>
      <c r="AK167" s="24" t="str">
        <f t="shared" si="175"/>
        <v/>
      </c>
      <c r="AL167" s="32" t="str">
        <f t="shared" si="176"/>
        <v/>
      </c>
      <c r="AM167" s="32" t="str">
        <f t="shared" si="177"/>
        <v/>
      </c>
      <c r="AN167" s="32" t="str">
        <f>IF($A167="","",IFERROR(MATCH($F167,'Tablas de Códigos'!$G$28:$G$52,0),""))</f>
        <v/>
      </c>
      <c r="AO167" s="33" t="str">
        <f>IF($AN167="","",INDEX('Tablas de Códigos'!$H$28:$H$52,$AN167))</f>
        <v/>
      </c>
      <c r="AP167" s="32" t="str">
        <f>IF($AN167="","",INDEX('Tablas de Códigos'!$I$28:$I$52,$AN167))</f>
        <v/>
      </c>
      <c r="AQ167" s="32" t="str">
        <f>IF($AN167="","",INDEX('Tablas de Códigos'!$J$28:$J$52,$AN167))</f>
        <v/>
      </c>
      <c r="AR167" s="32" t="str">
        <f>IF($AN167="","",INDEX('Tablas de Códigos'!$K$28:$K$52,$AN167))</f>
        <v/>
      </c>
      <c r="AS167" s="32" t="str">
        <f>IF($AN167="","",INDEX('Tablas de Códigos'!$L$28:$L$52,$AN167))</f>
        <v/>
      </c>
      <c r="AT167" s="32" t="str">
        <f>IF($AN167="","",INDEX('Tablas de Códigos'!$M$28:$M$52,$AN167))</f>
        <v/>
      </c>
      <c r="AU167" s="32" t="str">
        <f t="shared" si="178"/>
        <v/>
      </c>
      <c r="AV167" s="32" t="str">
        <f t="shared" si="179"/>
        <v/>
      </c>
      <c r="AW167" s="33" t="str">
        <f t="shared" si="180"/>
        <v/>
      </c>
      <c r="AX167" s="33" t="str">
        <f>IF($A167="","",SUMIFS($H$5:H167,$O$5:O167,$O167,$F$5:F167,$F167,$AL$5:AL167,$AL167))</f>
        <v/>
      </c>
      <c r="AY167" s="33" t="str">
        <f>IF($A167="","",SUMIFS($H$5:H166,$O$5:O166,$O167,$F$5:F166,$F167,$AL$5:AL166,$AL167))</f>
        <v/>
      </c>
      <c r="AZ167" s="33" t="str">
        <f t="shared" si="181"/>
        <v/>
      </c>
      <c r="BA167" s="33" t="str">
        <f t="shared" si="182"/>
        <v/>
      </c>
      <c r="BB167" s="33" t="str">
        <f>IF($A167="","",IF($AM167,IF($AQ167="PORC",$AZ167*$AR167,IF($AQ167="ESCALA_GRAL",(INDEX('Tablas de Códigos'!$D$58:$D$65,MATCH($AZ167,'Tablas de Códigos'!$B$58:$B$65,1))+INDEX('Tablas de Códigos'!$E$58:$E$65,MATCH($AZ167,'Tablas de Códigos'!$B$58:$B$65,1))*($AZ167-INDEX('Tablas de Códigos'!$F$58:$F$65,MATCH($AZ167,'Tablas de Códigos'!$B$58:$B$65,1)))),IF($AQ167="ESCALA_119",(INDEX('Tablas de Códigos'!$D$69:$D$76,MATCH($AZ167,'Tablas de Códigos'!$B$69:$B$76,1))+INDEX('Tablas de Códigos'!$E$69:$E$76,MATCH($AZ167,'Tablas de Códigos'!$B$69:$B$76,1))*($AZ167-INDEX('Tablas de Códigos'!$F$69:$F$76,MATCH($AZ167,'Tablas de Códigos'!$B$69:$B$76,1)))),0))),$AZ167*$AV167))</f>
        <v/>
      </c>
      <c r="BC167" s="33" t="str">
        <f>IF($A167="","",IF($AM167,IF($AQ167="PORC",$BA167*$AR167,IF($AQ167="ESCALA_GRAL",(INDEX('Tablas de Códigos'!$D$58:$D$65,MATCH($BA167,'Tablas de Códigos'!$B$58:$B$65,1))+INDEX('Tablas de Códigos'!$E$58:$E$65,MATCH($BA167,'Tablas de Códigos'!$B$58:$B$65,1))*($BA167-INDEX('Tablas de Códigos'!$F$58:$F$65,MATCH($BA167,'Tablas de Códigos'!$B$58:$B$65,1)))),IF($AQ167="ESCALA_119",(INDEX('Tablas de Códigos'!$D$69:$D$76,MATCH($BA167,'Tablas de Códigos'!$B$69:$B$76,1))+INDEX('Tablas de Códigos'!$E$69:$E$76,MATCH($BA167,'Tablas de Códigos'!$B$69:$B$76,1))*($BA167-INDEX('Tablas de Códigos'!$F$69:$F$76,MATCH($BA167,'Tablas de Códigos'!$B$69:$B$76,1)))),0))),$BA167*$AV167))</f>
        <v/>
      </c>
      <c r="BD167" s="33" t="str">
        <f t="shared" si="183"/>
        <v/>
      </c>
      <c r="BE167" s="33" t="str">
        <f t="shared" si="184"/>
        <v/>
      </c>
      <c r="BF167" s="33" t="str">
        <f t="shared" si="185"/>
        <v/>
      </c>
    </row>
    <row r="168" spans="1:58" ht="15" customHeight="1">
      <c r="A168" s="13"/>
      <c r="B168" s="27"/>
      <c r="C168" s="13"/>
      <c r="D168" s="28"/>
      <c r="E168" s="13"/>
      <c r="F168" s="13"/>
      <c r="G168" s="13"/>
      <c r="H168" s="28"/>
      <c r="I168" s="27"/>
      <c r="J168" s="13"/>
      <c r="K168" s="29" t="str">
        <f t="shared" si="155"/>
        <v/>
      </c>
      <c r="L168" s="14"/>
      <c r="M168" s="30"/>
      <c r="N168" s="13"/>
      <c r="O168" s="13"/>
      <c r="P168" s="14"/>
      <c r="Q168" s="31"/>
      <c r="R168" s="32" t="str">
        <f t="shared" si="156"/>
        <v>00</v>
      </c>
      <c r="S168" s="32" t="str">
        <f t="shared" si="157"/>
        <v/>
      </c>
      <c r="T168" s="32" t="str">
        <f t="shared" si="158"/>
        <v xml:space="preserve">                </v>
      </c>
      <c r="U168" s="32" t="str">
        <f t="shared" si="159"/>
        <v/>
      </c>
      <c r="V168" s="32" t="str">
        <f t="shared" si="160"/>
        <v>0000</v>
      </c>
      <c r="W168" s="32" t="str">
        <f t="shared" si="161"/>
        <v>000</v>
      </c>
      <c r="X168" s="32" t="str">
        <f t="shared" si="162"/>
        <v/>
      </c>
      <c r="Y168" s="32" t="str">
        <f t="shared" si="163"/>
        <v/>
      </c>
      <c r="Z168" s="32" t="str">
        <f t="shared" si="164"/>
        <v/>
      </c>
      <c r="AA168" s="32" t="str">
        <f t="shared" si="165"/>
        <v>00</v>
      </c>
      <c r="AB168" s="32" t="str">
        <f t="shared" si="166"/>
        <v>0</v>
      </c>
      <c r="AC168" s="32" t="str">
        <f t="shared" si="167"/>
        <v/>
      </c>
      <c r="AD168" s="32" t="str">
        <f t="shared" si="168"/>
        <v xml:space="preserve">  0.00</v>
      </c>
      <c r="AE168" s="32" t="str">
        <f t="shared" si="169"/>
        <v xml:space="preserve">          </v>
      </c>
      <c r="AF168" s="32" t="str">
        <f t="shared" si="170"/>
        <v>00</v>
      </c>
      <c r="AG168" s="32" t="str">
        <f t="shared" si="171"/>
        <v xml:space="preserve">                    </v>
      </c>
      <c r="AH168" s="32" t="str">
        <f t="shared" si="172"/>
        <v>00000000000000</v>
      </c>
      <c r="AI168" s="32" t="str">
        <f t="shared" si="173"/>
        <v>00000000000000</v>
      </c>
      <c r="AJ168" s="23" t="str">
        <f t="shared" si="174"/>
        <v/>
      </c>
      <c r="AK168" s="24" t="str">
        <f t="shared" si="175"/>
        <v/>
      </c>
      <c r="AL168" s="32" t="str">
        <f t="shared" si="176"/>
        <v/>
      </c>
      <c r="AM168" s="32" t="str">
        <f t="shared" si="177"/>
        <v/>
      </c>
      <c r="AN168" s="32" t="str">
        <f>IF($A168="","",IFERROR(MATCH($F168,'Tablas de Códigos'!$G$28:$G$52,0),""))</f>
        <v/>
      </c>
      <c r="AO168" s="33" t="str">
        <f>IF($AN168="","",INDEX('Tablas de Códigos'!$H$28:$H$52,$AN168))</f>
        <v/>
      </c>
      <c r="AP168" s="32" t="str">
        <f>IF($AN168="","",INDEX('Tablas de Códigos'!$I$28:$I$52,$AN168))</f>
        <v/>
      </c>
      <c r="AQ168" s="32" t="str">
        <f>IF($AN168="","",INDEX('Tablas de Códigos'!$J$28:$J$52,$AN168))</f>
        <v/>
      </c>
      <c r="AR168" s="32" t="str">
        <f>IF($AN168="","",INDEX('Tablas de Códigos'!$K$28:$K$52,$AN168))</f>
        <v/>
      </c>
      <c r="AS168" s="32" t="str">
        <f>IF($AN168="","",INDEX('Tablas de Códigos'!$L$28:$L$52,$AN168))</f>
        <v/>
      </c>
      <c r="AT168" s="32" t="str">
        <f>IF($AN168="","",INDEX('Tablas de Códigos'!$M$28:$M$52,$AN168))</f>
        <v/>
      </c>
      <c r="AU168" s="32" t="str">
        <f t="shared" si="178"/>
        <v/>
      </c>
      <c r="AV168" s="32" t="str">
        <f t="shared" si="179"/>
        <v/>
      </c>
      <c r="AW168" s="33" t="str">
        <f t="shared" si="180"/>
        <v/>
      </c>
      <c r="AX168" s="33" t="str">
        <f>IF($A168="","",SUMIFS($H$5:H168,$O$5:O168,$O168,$F$5:F168,$F168,$AL$5:AL168,$AL168))</f>
        <v/>
      </c>
      <c r="AY168" s="33" t="str">
        <f>IF($A168="","",SUMIFS($H$5:H167,$O$5:O167,$O168,$F$5:F167,$F168,$AL$5:AL167,$AL168))</f>
        <v/>
      </c>
      <c r="AZ168" s="33" t="str">
        <f t="shared" si="181"/>
        <v/>
      </c>
      <c r="BA168" s="33" t="str">
        <f t="shared" si="182"/>
        <v/>
      </c>
      <c r="BB168" s="33" t="str">
        <f>IF($A168="","",IF($AM168,IF($AQ168="PORC",$AZ168*$AR168,IF($AQ168="ESCALA_GRAL",(INDEX('Tablas de Códigos'!$D$58:$D$65,MATCH($AZ168,'Tablas de Códigos'!$B$58:$B$65,1))+INDEX('Tablas de Códigos'!$E$58:$E$65,MATCH($AZ168,'Tablas de Códigos'!$B$58:$B$65,1))*($AZ168-INDEX('Tablas de Códigos'!$F$58:$F$65,MATCH($AZ168,'Tablas de Códigos'!$B$58:$B$65,1)))),IF($AQ168="ESCALA_119",(INDEX('Tablas de Códigos'!$D$69:$D$76,MATCH($AZ168,'Tablas de Códigos'!$B$69:$B$76,1))+INDEX('Tablas de Códigos'!$E$69:$E$76,MATCH($AZ168,'Tablas de Códigos'!$B$69:$B$76,1))*($AZ168-INDEX('Tablas de Códigos'!$F$69:$F$76,MATCH($AZ168,'Tablas de Códigos'!$B$69:$B$76,1)))),0))),$AZ168*$AV168))</f>
        <v/>
      </c>
      <c r="BC168" s="33" t="str">
        <f>IF($A168="","",IF($AM168,IF($AQ168="PORC",$BA168*$AR168,IF($AQ168="ESCALA_GRAL",(INDEX('Tablas de Códigos'!$D$58:$D$65,MATCH($BA168,'Tablas de Códigos'!$B$58:$B$65,1))+INDEX('Tablas de Códigos'!$E$58:$E$65,MATCH($BA168,'Tablas de Códigos'!$B$58:$B$65,1))*($BA168-INDEX('Tablas de Códigos'!$F$58:$F$65,MATCH($BA168,'Tablas de Códigos'!$B$58:$B$65,1)))),IF($AQ168="ESCALA_119",(INDEX('Tablas de Códigos'!$D$69:$D$76,MATCH($BA168,'Tablas de Códigos'!$B$69:$B$76,1))+INDEX('Tablas de Códigos'!$E$69:$E$76,MATCH($BA168,'Tablas de Códigos'!$B$69:$B$76,1))*($BA168-INDEX('Tablas de Códigos'!$F$69:$F$76,MATCH($BA168,'Tablas de Códigos'!$B$69:$B$76,1)))),0))),$BA168*$AV168))</f>
        <v/>
      </c>
      <c r="BD168" s="33" t="str">
        <f t="shared" si="183"/>
        <v/>
      </c>
      <c r="BE168" s="33" t="str">
        <f t="shared" si="184"/>
        <v/>
      </c>
      <c r="BF168" s="33" t="str">
        <f t="shared" si="185"/>
        <v/>
      </c>
    </row>
    <row r="169" spans="1:58" ht="15" customHeight="1">
      <c r="A169" s="13"/>
      <c r="B169" s="27"/>
      <c r="C169" s="13"/>
      <c r="D169" s="28"/>
      <c r="E169" s="13"/>
      <c r="F169" s="13"/>
      <c r="G169" s="13"/>
      <c r="H169" s="28"/>
      <c r="I169" s="27"/>
      <c r="J169" s="13"/>
      <c r="K169" s="29" t="str">
        <f t="shared" si="155"/>
        <v/>
      </c>
      <c r="L169" s="14"/>
      <c r="M169" s="30"/>
      <c r="N169" s="13"/>
      <c r="O169" s="13"/>
      <c r="P169" s="14"/>
      <c r="Q169" s="31"/>
      <c r="R169" s="32" t="str">
        <f t="shared" si="156"/>
        <v>00</v>
      </c>
      <c r="S169" s="32" t="str">
        <f t="shared" si="157"/>
        <v/>
      </c>
      <c r="T169" s="32" t="str">
        <f t="shared" si="158"/>
        <v xml:space="preserve">                </v>
      </c>
      <c r="U169" s="32" t="str">
        <f t="shared" si="159"/>
        <v/>
      </c>
      <c r="V169" s="32" t="str">
        <f t="shared" si="160"/>
        <v>0000</v>
      </c>
      <c r="W169" s="32" t="str">
        <f t="shared" si="161"/>
        <v>000</v>
      </c>
      <c r="X169" s="32" t="str">
        <f t="shared" si="162"/>
        <v/>
      </c>
      <c r="Y169" s="32" t="str">
        <f t="shared" si="163"/>
        <v/>
      </c>
      <c r="Z169" s="32" t="str">
        <f t="shared" si="164"/>
        <v/>
      </c>
      <c r="AA169" s="32" t="str">
        <f t="shared" si="165"/>
        <v>00</v>
      </c>
      <c r="AB169" s="32" t="str">
        <f t="shared" si="166"/>
        <v>0</v>
      </c>
      <c r="AC169" s="32" t="str">
        <f t="shared" si="167"/>
        <v/>
      </c>
      <c r="AD169" s="32" t="str">
        <f t="shared" si="168"/>
        <v xml:space="preserve">  0.00</v>
      </c>
      <c r="AE169" s="32" t="str">
        <f t="shared" si="169"/>
        <v xml:space="preserve">          </v>
      </c>
      <c r="AF169" s="32" t="str">
        <f t="shared" si="170"/>
        <v>00</v>
      </c>
      <c r="AG169" s="32" t="str">
        <f t="shared" si="171"/>
        <v xml:space="preserve">                    </v>
      </c>
      <c r="AH169" s="32" t="str">
        <f t="shared" si="172"/>
        <v>00000000000000</v>
      </c>
      <c r="AI169" s="32" t="str">
        <f t="shared" si="173"/>
        <v>00000000000000</v>
      </c>
      <c r="AJ169" s="23" t="str">
        <f t="shared" si="174"/>
        <v/>
      </c>
      <c r="AK169" s="24" t="str">
        <f t="shared" si="175"/>
        <v/>
      </c>
      <c r="AL169" s="32" t="str">
        <f t="shared" si="176"/>
        <v/>
      </c>
      <c r="AM169" s="32" t="str">
        <f t="shared" si="177"/>
        <v/>
      </c>
      <c r="AN169" s="32" t="str">
        <f>IF($A169="","",IFERROR(MATCH($F169,'Tablas de Códigos'!$G$28:$G$52,0),""))</f>
        <v/>
      </c>
      <c r="AO169" s="33" t="str">
        <f>IF($AN169="","",INDEX('Tablas de Códigos'!$H$28:$H$52,$AN169))</f>
        <v/>
      </c>
      <c r="AP169" s="32" t="str">
        <f>IF($AN169="","",INDEX('Tablas de Códigos'!$I$28:$I$52,$AN169))</f>
        <v/>
      </c>
      <c r="AQ169" s="32" t="str">
        <f>IF($AN169="","",INDEX('Tablas de Códigos'!$J$28:$J$52,$AN169))</f>
        <v/>
      </c>
      <c r="AR169" s="32" t="str">
        <f>IF($AN169="","",INDEX('Tablas de Códigos'!$K$28:$K$52,$AN169))</f>
        <v/>
      </c>
      <c r="AS169" s="32" t="str">
        <f>IF($AN169="","",INDEX('Tablas de Códigos'!$L$28:$L$52,$AN169))</f>
        <v/>
      </c>
      <c r="AT169" s="32" t="str">
        <f>IF($AN169="","",INDEX('Tablas de Códigos'!$M$28:$M$52,$AN169))</f>
        <v/>
      </c>
      <c r="AU169" s="32" t="str">
        <f t="shared" si="178"/>
        <v/>
      </c>
      <c r="AV169" s="32" t="str">
        <f t="shared" si="179"/>
        <v/>
      </c>
      <c r="AW169" s="33" t="str">
        <f t="shared" si="180"/>
        <v/>
      </c>
      <c r="AX169" s="33" t="str">
        <f>IF($A169="","",SUMIFS($H$5:H169,$O$5:O169,$O169,$F$5:F169,$F169,$AL$5:AL169,$AL169))</f>
        <v/>
      </c>
      <c r="AY169" s="33" t="str">
        <f>IF($A169="","",SUMIFS($H$5:H168,$O$5:O168,$O169,$F$5:F168,$F169,$AL$5:AL168,$AL169))</f>
        <v/>
      </c>
      <c r="AZ169" s="33" t="str">
        <f t="shared" si="181"/>
        <v/>
      </c>
      <c r="BA169" s="33" t="str">
        <f t="shared" si="182"/>
        <v/>
      </c>
      <c r="BB169" s="33" t="str">
        <f>IF($A169="","",IF($AM169,IF($AQ169="PORC",$AZ169*$AR169,IF($AQ169="ESCALA_GRAL",(INDEX('Tablas de Códigos'!$D$58:$D$65,MATCH($AZ169,'Tablas de Códigos'!$B$58:$B$65,1))+INDEX('Tablas de Códigos'!$E$58:$E$65,MATCH($AZ169,'Tablas de Códigos'!$B$58:$B$65,1))*($AZ169-INDEX('Tablas de Códigos'!$F$58:$F$65,MATCH($AZ169,'Tablas de Códigos'!$B$58:$B$65,1)))),IF($AQ169="ESCALA_119",(INDEX('Tablas de Códigos'!$D$69:$D$76,MATCH($AZ169,'Tablas de Códigos'!$B$69:$B$76,1))+INDEX('Tablas de Códigos'!$E$69:$E$76,MATCH($AZ169,'Tablas de Códigos'!$B$69:$B$76,1))*($AZ169-INDEX('Tablas de Códigos'!$F$69:$F$76,MATCH($AZ169,'Tablas de Códigos'!$B$69:$B$76,1)))),0))),$AZ169*$AV169))</f>
        <v/>
      </c>
      <c r="BC169" s="33" t="str">
        <f>IF($A169="","",IF($AM169,IF($AQ169="PORC",$BA169*$AR169,IF($AQ169="ESCALA_GRAL",(INDEX('Tablas de Códigos'!$D$58:$D$65,MATCH($BA169,'Tablas de Códigos'!$B$58:$B$65,1))+INDEX('Tablas de Códigos'!$E$58:$E$65,MATCH($BA169,'Tablas de Códigos'!$B$58:$B$65,1))*($BA169-INDEX('Tablas de Códigos'!$F$58:$F$65,MATCH($BA169,'Tablas de Códigos'!$B$58:$B$65,1)))),IF($AQ169="ESCALA_119",(INDEX('Tablas de Códigos'!$D$69:$D$76,MATCH($BA169,'Tablas de Códigos'!$B$69:$B$76,1))+INDEX('Tablas de Códigos'!$E$69:$E$76,MATCH($BA169,'Tablas de Códigos'!$B$69:$B$76,1))*($BA169-INDEX('Tablas de Códigos'!$F$69:$F$76,MATCH($BA169,'Tablas de Códigos'!$B$69:$B$76,1)))),0))),$BA169*$AV169))</f>
        <v/>
      </c>
      <c r="BD169" s="33" t="str">
        <f t="shared" si="183"/>
        <v/>
      </c>
      <c r="BE169" s="33" t="str">
        <f t="shared" si="184"/>
        <v/>
      </c>
      <c r="BF169" s="33" t="str">
        <f t="shared" si="185"/>
        <v/>
      </c>
    </row>
    <row r="170" spans="1:58" ht="15" customHeight="1">
      <c r="A170" s="13"/>
      <c r="B170" s="27"/>
      <c r="C170" s="13"/>
      <c r="D170" s="28"/>
      <c r="E170" s="13"/>
      <c r="F170" s="13"/>
      <c r="G170" s="13"/>
      <c r="H170" s="28"/>
      <c r="I170" s="27"/>
      <c r="J170" s="13"/>
      <c r="K170" s="29" t="str">
        <f t="shared" si="155"/>
        <v/>
      </c>
      <c r="L170" s="14"/>
      <c r="M170" s="30"/>
      <c r="N170" s="13"/>
      <c r="O170" s="13"/>
      <c r="P170" s="14"/>
      <c r="Q170" s="31"/>
      <c r="R170" s="32" t="str">
        <f t="shared" si="156"/>
        <v>00</v>
      </c>
      <c r="S170" s="32" t="str">
        <f t="shared" si="157"/>
        <v/>
      </c>
      <c r="T170" s="32" t="str">
        <f t="shared" si="158"/>
        <v xml:space="preserve">                </v>
      </c>
      <c r="U170" s="32" t="str">
        <f t="shared" si="159"/>
        <v/>
      </c>
      <c r="V170" s="32" t="str">
        <f t="shared" si="160"/>
        <v>0000</v>
      </c>
      <c r="W170" s="32" t="str">
        <f t="shared" si="161"/>
        <v>000</v>
      </c>
      <c r="X170" s="32" t="str">
        <f t="shared" si="162"/>
        <v/>
      </c>
      <c r="Y170" s="32" t="str">
        <f t="shared" si="163"/>
        <v/>
      </c>
      <c r="Z170" s="32" t="str">
        <f t="shared" si="164"/>
        <v/>
      </c>
      <c r="AA170" s="32" t="str">
        <f t="shared" si="165"/>
        <v>00</v>
      </c>
      <c r="AB170" s="32" t="str">
        <f t="shared" si="166"/>
        <v>0</v>
      </c>
      <c r="AC170" s="32" t="str">
        <f t="shared" si="167"/>
        <v/>
      </c>
      <c r="AD170" s="32" t="str">
        <f t="shared" si="168"/>
        <v xml:space="preserve">  0.00</v>
      </c>
      <c r="AE170" s="32" t="str">
        <f t="shared" si="169"/>
        <v xml:space="preserve">          </v>
      </c>
      <c r="AF170" s="32" t="str">
        <f t="shared" si="170"/>
        <v>00</v>
      </c>
      <c r="AG170" s="32" t="str">
        <f t="shared" si="171"/>
        <v xml:space="preserve">                    </v>
      </c>
      <c r="AH170" s="32" t="str">
        <f t="shared" si="172"/>
        <v>00000000000000</v>
      </c>
      <c r="AI170" s="32" t="str">
        <f t="shared" si="173"/>
        <v>00000000000000</v>
      </c>
      <c r="AJ170" s="23" t="str">
        <f t="shared" si="174"/>
        <v/>
      </c>
      <c r="AK170" s="24" t="str">
        <f t="shared" si="175"/>
        <v/>
      </c>
      <c r="AL170" s="32" t="str">
        <f t="shared" si="176"/>
        <v/>
      </c>
      <c r="AM170" s="32" t="str">
        <f t="shared" si="177"/>
        <v/>
      </c>
      <c r="AN170" s="32" t="str">
        <f>IF($A170="","",IFERROR(MATCH($F170,'Tablas de Códigos'!$G$28:$G$52,0),""))</f>
        <v/>
      </c>
      <c r="AO170" s="33" t="str">
        <f>IF($AN170="","",INDEX('Tablas de Códigos'!$H$28:$H$52,$AN170))</f>
        <v/>
      </c>
      <c r="AP170" s="32" t="str">
        <f>IF($AN170="","",INDEX('Tablas de Códigos'!$I$28:$I$52,$AN170))</f>
        <v/>
      </c>
      <c r="AQ170" s="32" t="str">
        <f>IF($AN170="","",INDEX('Tablas de Códigos'!$J$28:$J$52,$AN170))</f>
        <v/>
      </c>
      <c r="AR170" s="32" t="str">
        <f>IF($AN170="","",INDEX('Tablas de Códigos'!$K$28:$K$52,$AN170))</f>
        <v/>
      </c>
      <c r="AS170" s="32" t="str">
        <f>IF($AN170="","",INDEX('Tablas de Códigos'!$L$28:$L$52,$AN170))</f>
        <v/>
      </c>
      <c r="AT170" s="32" t="str">
        <f>IF($AN170="","",INDEX('Tablas de Códigos'!$M$28:$M$52,$AN170))</f>
        <v/>
      </c>
      <c r="AU170" s="32" t="str">
        <f t="shared" si="178"/>
        <v/>
      </c>
      <c r="AV170" s="32" t="str">
        <f t="shared" si="179"/>
        <v/>
      </c>
      <c r="AW170" s="33" t="str">
        <f t="shared" si="180"/>
        <v/>
      </c>
      <c r="AX170" s="33" t="str">
        <f>IF($A170="","",SUMIFS($H$5:H170,$O$5:O170,$O170,$F$5:F170,$F170,$AL$5:AL170,$AL170))</f>
        <v/>
      </c>
      <c r="AY170" s="33" t="str">
        <f>IF($A170="","",SUMIFS($H$5:H169,$O$5:O169,$O170,$F$5:F169,$F170,$AL$5:AL169,$AL170))</f>
        <v/>
      </c>
      <c r="AZ170" s="33" t="str">
        <f t="shared" si="181"/>
        <v/>
      </c>
      <c r="BA170" s="33" t="str">
        <f t="shared" si="182"/>
        <v/>
      </c>
      <c r="BB170" s="33" t="str">
        <f>IF($A170="","",IF($AM170,IF($AQ170="PORC",$AZ170*$AR170,IF($AQ170="ESCALA_GRAL",(INDEX('Tablas de Códigos'!$D$58:$D$65,MATCH($AZ170,'Tablas de Códigos'!$B$58:$B$65,1))+INDEX('Tablas de Códigos'!$E$58:$E$65,MATCH($AZ170,'Tablas de Códigos'!$B$58:$B$65,1))*($AZ170-INDEX('Tablas de Códigos'!$F$58:$F$65,MATCH($AZ170,'Tablas de Códigos'!$B$58:$B$65,1)))),IF($AQ170="ESCALA_119",(INDEX('Tablas de Códigos'!$D$69:$D$76,MATCH($AZ170,'Tablas de Códigos'!$B$69:$B$76,1))+INDEX('Tablas de Códigos'!$E$69:$E$76,MATCH($AZ170,'Tablas de Códigos'!$B$69:$B$76,1))*($AZ170-INDEX('Tablas de Códigos'!$F$69:$F$76,MATCH($AZ170,'Tablas de Códigos'!$B$69:$B$76,1)))),0))),$AZ170*$AV170))</f>
        <v/>
      </c>
      <c r="BC170" s="33" t="str">
        <f>IF($A170="","",IF($AM170,IF($AQ170="PORC",$BA170*$AR170,IF($AQ170="ESCALA_GRAL",(INDEX('Tablas de Códigos'!$D$58:$D$65,MATCH($BA170,'Tablas de Códigos'!$B$58:$B$65,1))+INDEX('Tablas de Códigos'!$E$58:$E$65,MATCH($BA170,'Tablas de Códigos'!$B$58:$B$65,1))*($BA170-INDEX('Tablas de Códigos'!$F$58:$F$65,MATCH($BA170,'Tablas de Códigos'!$B$58:$B$65,1)))),IF($AQ170="ESCALA_119",(INDEX('Tablas de Códigos'!$D$69:$D$76,MATCH($BA170,'Tablas de Códigos'!$B$69:$B$76,1))+INDEX('Tablas de Códigos'!$E$69:$E$76,MATCH($BA170,'Tablas de Códigos'!$B$69:$B$76,1))*($BA170-INDEX('Tablas de Códigos'!$F$69:$F$76,MATCH($BA170,'Tablas de Códigos'!$B$69:$B$76,1)))),0))),$BA170*$AV170))</f>
        <v/>
      </c>
      <c r="BD170" s="33" t="str">
        <f t="shared" si="183"/>
        <v/>
      </c>
      <c r="BE170" s="33" t="str">
        <f t="shared" si="184"/>
        <v/>
      </c>
      <c r="BF170" s="33" t="str">
        <f t="shared" si="185"/>
        <v/>
      </c>
    </row>
    <row r="171" spans="1:58" ht="15" customHeight="1">
      <c r="A171" s="13"/>
      <c r="B171" s="27"/>
      <c r="C171" s="13"/>
      <c r="D171" s="28"/>
      <c r="E171" s="13"/>
      <c r="F171" s="13"/>
      <c r="G171" s="13"/>
      <c r="H171" s="28"/>
      <c r="I171" s="27"/>
      <c r="J171" s="13"/>
      <c r="K171" s="29" t="str">
        <f t="shared" si="155"/>
        <v/>
      </c>
      <c r="L171" s="14"/>
      <c r="M171" s="30"/>
      <c r="N171" s="13"/>
      <c r="O171" s="13"/>
      <c r="P171" s="14"/>
      <c r="Q171" s="31"/>
      <c r="R171" s="32" t="str">
        <f t="shared" si="156"/>
        <v>00</v>
      </c>
      <c r="S171" s="32" t="str">
        <f t="shared" si="157"/>
        <v/>
      </c>
      <c r="T171" s="32" t="str">
        <f t="shared" si="158"/>
        <v xml:space="preserve">                </v>
      </c>
      <c r="U171" s="32" t="str">
        <f t="shared" si="159"/>
        <v/>
      </c>
      <c r="V171" s="32" t="str">
        <f t="shared" si="160"/>
        <v>0000</v>
      </c>
      <c r="W171" s="32" t="str">
        <f t="shared" si="161"/>
        <v>000</v>
      </c>
      <c r="X171" s="32" t="str">
        <f t="shared" si="162"/>
        <v/>
      </c>
      <c r="Y171" s="32" t="str">
        <f t="shared" si="163"/>
        <v/>
      </c>
      <c r="Z171" s="32" t="str">
        <f t="shared" si="164"/>
        <v/>
      </c>
      <c r="AA171" s="32" t="str">
        <f t="shared" si="165"/>
        <v>00</v>
      </c>
      <c r="AB171" s="32" t="str">
        <f t="shared" si="166"/>
        <v>0</v>
      </c>
      <c r="AC171" s="32" t="str">
        <f t="shared" si="167"/>
        <v/>
      </c>
      <c r="AD171" s="32" t="str">
        <f t="shared" si="168"/>
        <v xml:space="preserve">  0.00</v>
      </c>
      <c r="AE171" s="32" t="str">
        <f t="shared" si="169"/>
        <v xml:space="preserve">          </v>
      </c>
      <c r="AF171" s="32" t="str">
        <f t="shared" si="170"/>
        <v>00</v>
      </c>
      <c r="AG171" s="32" t="str">
        <f t="shared" si="171"/>
        <v xml:space="preserve">                    </v>
      </c>
      <c r="AH171" s="32" t="str">
        <f t="shared" si="172"/>
        <v>00000000000000</v>
      </c>
      <c r="AI171" s="32" t="str">
        <f t="shared" si="173"/>
        <v>00000000000000</v>
      </c>
      <c r="AJ171" s="23" t="str">
        <f t="shared" si="174"/>
        <v/>
      </c>
      <c r="AK171" s="24" t="str">
        <f t="shared" si="175"/>
        <v/>
      </c>
      <c r="AL171" s="32" t="str">
        <f t="shared" si="176"/>
        <v/>
      </c>
      <c r="AM171" s="32" t="str">
        <f t="shared" si="177"/>
        <v/>
      </c>
      <c r="AN171" s="32" t="str">
        <f>IF($A171="","",IFERROR(MATCH($F171,'Tablas de Códigos'!$G$28:$G$52,0),""))</f>
        <v/>
      </c>
      <c r="AO171" s="33" t="str">
        <f>IF($AN171="","",INDEX('Tablas de Códigos'!$H$28:$H$52,$AN171))</f>
        <v/>
      </c>
      <c r="AP171" s="32" t="str">
        <f>IF($AN171="","",INDEX('Tablas de Códigos'!$I$28:$I$52,$AN171))</f>
        <v/>
      </c>
      <c r="AQ171" s="32" t="str">
        <f>IF($AN171="","",INDEX('Tablas de Códigos'!$J$28:$J$52,$AN171))</f>
        <v/>
      </c>
      <c r="AR171" s="32" t="str">
        <f>IF($AN171="","",INDEX('Tablas de Códigos'!$K$28:$K$52,$AN171))</f>
        <v/>
      </c>
      <c r="AS171" s="32" t="str">
        <f>IF($AN171="","",INDEX('Tablas de Códigos'!$L$28:$L$52,$AN171))</f>
        <v/>
      </c>
      <c r="AT171" s="32" t="str">
        <f>IF($AN171="","",INDEX('Tablas de Códigos'!$M$28:$M$52,$AN171))</f>
        <v/>
      </c>
      <c r="AU171" s="32" t="str">
        <f t="shared" si="178"/>
        <v/>
      </c>
      <c r="AV171" s="32" t="str">
        <f t="shared" si="179"/>
        <v/>
      </c>
      <c r="AW171" s="33" t="str">
        <f t="shared" si="180"/>
        <v/>
      </c>
      <c r="AX171" s="33" t="str">
        <f>IF($A171="","",SUMIFS($H$5:H171,$O$5:O171,$O171,$F$5:F171,$F171,$AL$5:AL171,$AL171))</f>
        <v/>
      </c>
      <c r="AY171" s="33" t="str">
        <f>IF($A171="","",SUMIFS($H$5:H170,$O$5:O170,$O171,$F$5:F170,$F171,$AL$5:AL170,$AL171))</f>
        <v/>
      </c>
      <c r="AZ171" s="33" t="str">
        <f t="shared" si="181"/>
        <v/>
      </c>
      <c r="BA171" s="33" t="str">
        <f t="shared" si="182"/>
        <v/>
      </c>
      <c r="BB171" s="33" t="str">
        <f>IF($A171="","",IF($AM171,IF($AQ171="PORC",$AZ171*$AR171,IF($AQ171="ESCALA_GRAL",(INDEX('Tablas de Códigos'!$D$58:$D$65,MATCH($AZ171,'Tablas de Códigos'!$B$58:$B$65,1))+INDEX('Tablas de Códigos'!$E$58:$E$65,MATCH($AZ171,'Tablas de Códigos'!$B$58:$B$65,1))*($AZ171-INDEX('Tablas de Códigos'!$F$58:$F$65,MATCH($AZ171,'Tablas de Códigos'!$B$58:$B$65,1)))),IF($AQ171="ESCALA_119",(INDEX('Tablas de Códigos'!$D$69:$D$76,MATCH($AZ171,'Tablas de Códigos'!$B$69:$B$76,1))+INDEX('Tablas de Códigos'!$E$69:$E$76,MATCH($AZ171,'Tablas de Códigos'!$B$69:$B$76,1))*($AZ171-INDEX('Tablas de Códigos'!$F$69:$F$76,MATCH($AZ171,'Tablas de Códigos'!$B$69:$B$76,1)))),0))),$AZ171*$AV171))</f>
        <v/>
      </c>
      <c r="BC171" s="33" t="str">
        <f>IF($A171="","",IF($AM171,IF($AQ171="PORC",$BA171*$AR171,IF($AQ171="ESCALA_GRAL",(INDEX('Tablas de Códigos'!$D$58:$D$65,MATCH($BA171,'Tablas de Códigos'!$B$58:$B$65,1))+INDEX('Tablas de Códigos'!$E$58:$E$65,MATCH($BA171,'Tablas de Códigos'!$B$58:$B$65,1))*($BA171-INDEX('Tablas de Códigos'!$F$58:$F$65,MATCH($BA171,'Tablas de Códigos'!$B$58:$B$65,1)))),IF($AQ171="ESCALA_119",(INDEX('Tablas de Códigos'!$D$69:$D$76,MATCH($BA171,'Tablas de Códigos'!$B$69:$B$76,1))+INDEX('Tablas de Códigos'!$E$69:$E$76,MATCH($BA171,'Tablas de Códigos'!$B$69:$B$76,1))*($BA171-INDEX('Tablas de Códigos'!$F$69:$F$76,MATCH($BA171,'Tablas de Códigos'!$B$69:$B$76,1)))),0))),$BA171*$AV171))</f>
        <v/>
      </c>
      <c r="BD171" s="33" t="str">
        <f t="shared" si="183"/>
        <v/>
      </c>
      <c r="BE171" s="33" t="str">
        <f t="shared" si="184"/>
        <v/>
      </c>
      <c r="BF171" s="33" t="str">
        <f t="shared" si="185"/>
        <v/>
      </c>
    </row>
    <row r="172" spans="1:58" ht="15" customHeight="1">
      <c r="A172" s="13"/>
      <c r="B172" s="27"/>
      <c r="C172" s="13"/>
      <c r="D172" s="28"/>
      <c r="E172" s="13"/>
      <c r="F172" s="13"/>
      <c r="G172" s="13"/>
      <c r="H172" s="28"/>
      <c r="I172" s="27"/>
      <c r="J172" s="13"/>
      <c r="K172" s="29" t="str">
        <f t="shared" si="155"/>
        <v/>
      </c>
      <c r="L172" s="14"/>
      <c r="M172" s="30"/>
      <c r="N172" s="13"/>
      <c r="O172" s="13"/>
      <c r="P172" s="14"/>
      <c r="Q172" s="31"/>
      <c r="R172" s="32" t="str">
        <f t="shared" si="156"/>
        <v>00</v>
      </c>
      <c r="S172" s="32" t="str">
        <f t="shared" si="157"/>
        <v/>
      </c>
      <c r="T172" s="32" t="str">
        <f t="shared" si="158"/>
        <v xml:space="preserve">                </v>
      </c>
      <c r="U172" s="32" t="str">
        <f t="shared" si="159"/>
        <v/>
      </c>
      <c r="V172" s="32" t="str">
        <f t="shared" si="160"/>
        <v>0000</v>
      </c>
      <c r="W172" s="32" t="str">
        <f t="shared" si="161"/>
        <v>000</v>
      </c>
      <c r="X172" s="32" t="str">
        <f t="shared" si="162"/>
        <v/>
      </c>
      <c r="Y172" s="32" t="str">
        <f t="shared" si="163"/>
        <v/>
      </c>
      <c r="Z172" s="32" t="str">
        <f t="shared" si="164"/>
        <v/>
      </c>
      <c r="AA172" s="32" t="str">
        <f t="shared" si="165"/>
        <v>00</v>
      </c>
      <c r="AB172" s="32" t="str">
        <f t="shared" si="166"/>
        <v>0</v>
      </c>
      <c r="AC172" s="32" t="str">
        <f t="shared" si="167"/>
        <v/>
      </c>
      <c r="AD172" s="32" t="str">
        <f t="shared" si="168"/>
        <v xml:space="preserve">  0.00</v>
      </c>
      <c r="AE172" s="32" t="str">
        <f t="shared" si="169"/>
        <v xml:space="preserve">          </v>
      </c>
      <c r="AF172" s="32" t="str">
        <f t="shared" si="170"/>
        <v>00</v>
      </c>
      <c r="AG172" s="32" t="str">
        <f t="shared" si="171"/>
        <v xml:space="preserve">                    </v>
      </c>
      <c r="AH172" s="32" t="str">
        <f t="shared" si="172"/>
        <v>00000000000000</v>
      </c>
      <c r="AI172" s="32" t="str">
        <f t="shared" si="173"/>
        <v>00000000000000</v>
      </c>
      <c r="AJ172" s="23" t="str">
        <f t="shared" si="174"/>
        <v/>
      </c>
      <c r="AK172" s="24" t="str">
        <f t="shared" si="175"/>
        <v/>
      </c>
      <c r="AL172" s="32" t="str">
        <f t="shared" si="176"/>
        <v/>
      </c>
      <c r="AM172" s="32" t="str">
        <f t="shared" si="177"/>
        <v/>
      </c>
      <c r="AN172" s="32" t="str">
        <f>IF($A172="","",IFERROR(MATCH($F172,'Tablas de Códigos'!$G$28:$G$52,0),""))</f>
        <v/>
      </c>
      <c r="AO172" s="33" t="str">
        <f>IF($AN172="","",INDEX('Tablas de Códigos'!$H$28:$H$52,$AN172))</f>
        <v/>
      </c>
      <c r="AP172" s="32" t="str">
        <f>IF($AN172="","",INDEX('Tablas de Códigos'!$I$28:$I$52,$AN172))</f>
        <v/>
      </c>
      <c r="AQ172" s="32" t="str">
        <f>IF($AN172="","",INDEX('Tablas de Códigos'!$J$28:$J$52,$AN172))</f>
        <v/>
      </c>
      <c r="AR172" s="32" t="str">
        <f>IF($AN172="","",INDEX('Tablas de Códigos'!$K$28:$K$52,$AN172))</f>
        <v/>
      </c>
      <c r="AS172" s="32" t="str">
        <f>IF($AN172="","",INDEX('Tablas de Códigos'!$L$28:$L$52,$AN172))</f>
        <v/>
      </c>
      <c r="AT172" s="32" t="str">
        <f>IF($AN172="","",INDEX('Tablas de Códigos'!$M$28:$M$52,$AN172))</f>
        <v/>
      </c>
      <c r="AU172" s="32" t="str">
        <f t="shared" si="178"/>
        <v/>
      </c>
      <c r="AV172" s="32" t="str">
        <f t="shared" si="179"/>
        <v/>
      </c>
      <c r="AW172" s="33" t="str">
        <f t="shared" si="180"/>
        <v/>
      </c>
      <c r="AX172" s="33" t="str">
        <f>IF($A172="","",SUMIFS($H$5:H172,$O$5:O172,$O172,$F$5:F172,$F172,$AL$5:AL172,$AL172))</f>
        <v/>
      </c>
      <c r="AY172" s="33" t="str">
        <f>IF($A172="","",SUMIFS($H$5:H171,$O$5:O171,$O172,$F$5:F171,$F172,$AL$5:AL171,$AL172))</f>
        <v/>
      </c>
      <c r="AZ172" s="33" t="str">
        <f t="shared" si="181"/>
        <v/>
      </c>
      <c r="BA172" s="33" t="str">
        <f t="shared" si="182"/>
        <v/>
      </c>
      <c r="BB172" s="33" t="str">
        <f>IF($A172="","",IF($AM172,IF($AQ172="PORC",$AZ172*$AR172,IF($AQ172="ESCALA_GRAL",(INDEX('Tablas de Códigos'!$D$58:$D$65,MATCH($AZ172,'Tablas de Códigos'!$B$58:$B$65,1))+INDEX('Tablas de Códigos'!$E$58:$E$65,MATCH($AZ172,'Tablas de Códigos'!$B$58:$B$65,1))*($AZ172-INDEX('Tablas de Códigos'!$F$58:$F$65,MATCH($AZ172,'Tablas de Códigos'!$B$58:$B$65,1)))),IF($AQ172="ESCALA_119",(INDEX('Tablas de Códigos'!$D$69:$D$76,MATCH($AZ172,'Tablas de Códigos'!$B$69:$B$76,1))+INDEX('Tablas de Códigos'!$E$69:$E$76,MATCH($AZ172,'Tablas de Códigos'!$B$69:$B$76,1))*($AZ172-INDEX('Tablas de Códigos'!$F$69:$F$76,MATCH($AZ172,'Tablas de Códigos'!$B$69:$B$76,1)))),0))),$AZ172*$AV172))</f>
        <v/>
      </c>
      <c r="BC172" s="33" t="str">
        <f>IF($A172="","",IF($AM172,IF($AQ172="PORC",$BA172*$AR172,IF($AQ172="ESCALA_GRAL",(INDEX('Tablas de Códigos'!$D$58:$D$65,MATCH($BA172,'Tablas de Códigos'!$B$58:$B$65,1))+INDEX('Tablas de Códigos'!$E$58:$E$65,MATCH($BA172,'Tablas de Códigos'!$B$58:$B$65,1))*($BA172-INDEX('Tablas de Códigos'!$F$58:$F$65,MATCH($BA172,'Tablas de Códigos'!$B$58:$B$65,1)))),IF($AQ172="ESCALA_119",(INDEX('Tablas de Códigos'!$D$69:$D$76,MATCH($BA172,'Tablas de Códigos'!$B$69:$B$76,1))+INDEX('Tablas de Códigos'!$E$69:$E$76,MATCH($BA172,'Tablas de Códigos'!$B$69:$B$76,1))*($BA172-INDEX('Tablas de Códigos'!$F$69:$F$76,MATCH($BA172,'Tablas de Códigos'!$B$69:$B$76,1)))),0))),$BA172*$AV172))</f>
        <v/>
      </c>
      <c r="BD172" s="33" t="str">
        <f t="shared" si="183"/>
        <v/>
      </c>
      <c r="BE172" s="33" t="str">
        <f t="shared" si="184"/>
        <v/>
      </c>
      <c r="BF172" s="33" t="str">
        <f t="shared" si="185"/>
        <v/>
      </c>
    </row>
    <row r="173" spans="1:58" ht="15" customHeight="1">
      <c r="A173" s="13"/>
      <c r="B173" s="27"/>
      <c r="C173" s="13"/>
      <c r="D173" s="28"/>
      <c r="E173" s="13"/>
      <c r="F173" s="13"/>
      <c r="G173" s="13"/>
      <c r="H173" s="28"/>
      <c r="I173" s="27"/>
      <c r="J173" s="13"/>
      <c r="K173" s="29" t="str">
        <f t="shared" si="155"/>
        <v/>
      </c>
      <c r="L173" s="14"/>
      <c r="M173" s="30"/>
      <c r="N173" s="13"/>
      <c r="O173" s="13"/>
      <c r="P173" s="14"/>
      <c r="Q173" s="31"/>
      <c r="R173" s="32" t="str">
        <f t="shared" si="156"/>
        <v>00</v>
      </c>
      <c r="S173" s="32" t="str">
        <f t="shared" si="157"/>
        <v/>
      </c>
      <c r="T173" s="32" t="str">
        <f t="shared" si="158"/>
        <v xml:space="preserve">                </v>
      </c>
      <c r="U173" s="32" t="str">
        <f t="shared" si="159"/>
        <v/>
      </c>
      <c r="V173" s="32" t="str">
        <f t="shared" si="160"/>
        <v>0000</v>
      </c>
      <c r="W173" s="32" t="str">
        <f t="shared" si="161"/>
        <v>000</v>
      </c>
      <c r="X173" s="32" t="str">
        <f t="shared" si="162"/>
        <v/>
      </c>
      <c r="Y173" s="32" t="str">
        <f t="shared" si="163"/>
        <v/>
      </c>
      <c r="Z173" s="32" t="str">
        <f t="shared" si="164"/>
        <v/>
      </c>
      <c r="AA173" s="32" t="str">
        <f t="shared" si="165"/>
        <v>00</v>
      </c>
      <c r="AB173" s="32" t="str">
        <f t="shared" si="166"/>
        <v>0</v>
      </c>
      <c r="AC173" s="32" t="str">
        <f t="shared" si="167"/>
        <v/>
      </c>
      <c r="AD173" s="32" t="str">
        <f t="shared" si="168"/>
        <v xml:space="preserve">  0.00</v>
      </c>
      <c r="AE173" s="32" t="str">
        <f t="shared" si="169"/>
        <v xml:space="preserve">          </v>
      </c>
      <c r="AF173" s="32" t="str">
        <f t="shared" si="170"/>
        <v>00</v>
      </c>
      <c r="AG173" s="32" t="str">
        <f t="shared" si="171"/>
        <v xml:space="preserve">                    </v>
      </c>
      <c r="AH173" s="32" t="str">
        <f t="shared" si="172"/>
        <v>00000000000000</v>
      </c>
      <c r="AI173" s="32" t="str">
        <f t="shared" si="173"/>
        <v>00000000000000</v>
      </c>
      <c r="AJ173" s="23" t="str">
        <f t="shared" si="174"/>
        <v/>
      </c>
      <c r="AK173" s="24" t="str">
        <f t="shared" si="175"/>
        <v/>
      </c>
      <c r="AL173" s="32" t="str">
        <f t="shared" si="176"/>
        <v/>
      </c>
      <c r="AM173" s="32" t="str">
        <f t="shared" si="177"/>
        <v/>
      </c>
      <c r="AN173" s="32" t="str">
        <f>IF($A173="","",IFERROR(MATCH($F173,'Tablas de Códigos'!$G$28:$G$52,0),""))</f>
        <v/>
      </c>
      <c r="AO173" s="33" t="str">
        <f>IF($AN173="","",INDEX('Tablas de Códigos'!$H$28:$H$52,$AN173))</f>
        <v/>
      </c>
      <c r="AP173" s="32" t="str">
        <f>IF($AN173="","",INDEX('Tablas de Códigos'!$I$28:$I$52,$AN173))</f>
        <v/>
      </c>
      <c r="AQ173" s="32" t="str">
        <f>IF($AN173="","",INDEX('Tablas de Códigos'!$J$28:$J$52,$AN173))</f>
        <v/>
      </c>
      <c r="AR173" s="32" t="str">
        <f>IF($AN173="","",INDEX('Tablas de Códigos'!$K$28:$K$52,$AN173))</f>
        <v/>
      </c>
      <c r="AS173" s="32" t="str">
        <f>IF($AN173="","",INDEX('Tablas de Códigos'!$L$28:$L$52,$AN173))</f>
        <v/>
      </c>
      <c r="AT173" s="32" t="str">
        <f>IF($AN173="","",INDEX('Tablas de Códigos'!$M$28:$M$52,$AN173))</f>
        <v/>
      </c>
      <c r="AU173" s="32" t="str">
        <f t="shared" si="178"/>
        <v/>
      </c>
      <c r="AV173" s="32" t="str">
        <f t="shared" si="179"/>
        <v/>
      </c>
      <c r="AW173" s="33" t="str">
        <f t="shared" si="180"/>
        <v/>
      </c>
      <c r="AX173" s="33" t="str">
        <f>IF($A173="","",SUMIFS($H$5:H173,$O$5:O173,$O173,$F$5:F173,$F173,$AL$5:AL173,$AL173))</f>
        <v/>
      </c>
      <c r="AY173" s="33" t="str">
        <f>IF($A173="","",SUMIFS($H$5:H172,$O$5:O172,$O173,$F$5:F172,$F173,$AL$5:AL172,$AL173))</f>
        <v/>
      </c>
      <c r="AZ173" s="33" t="str">
        <f t="shared" si="181"/>
        <v/>
      </c>
      <c r="BA173" s="33" t="str">
        <f t="shared" si="182"/>
        <v/>
      </c>
      <c r="BB173" s="33" t="str">
        <f>IF($A173="","",IF($AM173,IF($AQ173="PORC",$AZ173*$AR173,IF($AQ173="ESCALA_GRAL",(INDEX('Tablas de Códigos'!$D$58:$D$65,MATCH($AZ173,'Tablas de Códigos'!$B$58:$B$65,1))+INDEX('Tablas de Códigos'!$E$58:$E$65,MATCH($AZ173,'Tablas de Códigos'!$B$58:$B$65,1))*($AZ173-INDEX('Tablas de Códigos'!$F$58:$F$65,MATCH($AZ173,'Tablas de Códigos'!$B$58:$B$65,1)))),IF($AQ173="ESCALA_119",(INDEX('Tablas de Códigos'!$D$69:$D$76,MATCH($AZ173,'Tablas de Códigos'!$B$69:$B$76,1))+INDEX('Tablas de Códigos'!$E$69:$E$76,MATCH($AZ173,'Tablas de Códigos'!$B$69:$B$76,1))*($AZ173-INDEX('Tablas de Códigos'!$F$69:$F$76,MATCH($AZ173,'Tablas de Códigos'!$B$69:$B$76,1)))),0))),$AZ173*$AV173))</f>
        <v/>
      </c>
      <c r="BC173" s="33" t="str">
        <f>IF($A173="","",IF($AM173,IF($AQ173="PORC",$BA173*$AR173,IF($AQ173="ESCALA_GRAL",(INDEX('Tablas de Códigos'!$D$58:$D$65,MATCH($BA173,'Tablas de Códigos'!$B$58:$B$65,1))+INDEX('Tablas de Códigos'!$E$58:$E$65,MATCH($BA173,'Tablas de Códigos'!$B$58:$B$65,1))*($BA173-INDEX('Tablas de Códigos'!$F$58:$F$65,MATCH($BA173,'Tablas de Códigos'!$B$58:$B$65,1)))),IF($AQ173="ESCALA_119",(INDEX('Tablas de Códigos'!$D$69:$D$76,MATCH($BA173,'Tablas de Códigos'!$B$69:$B$76,1))+INDEX('Tablas de Códigos'!$E$69:$E$76,MATCH($BA173,'Tablas de Códigos'!$B$69:$B$76,1))*($BA173-INDEX('Tablas de Códigos'!$F$69:$F$76,MATCH($BA173,'Tablas de Códigos'!$B$69:$B$76,1)))),0))),$BA173*$AV173))</f>
        <v/>
      </c>
      <c r="BD173" s="33" t="str">
        <f t="shared" si="183"/>
        <v/>
      </c>
      <c r="BE173" s="33" t="str">
        <f t="shared" si="184"/>
        <v/>
      </c>
      <c r="BF173" s="33" t="str">
        <f t="shared" si="185"/>
        <v/>
      </c>
    </row>
    <row r="174" spans="1:58" ht="15" customHeight="1">
      <c r="A174" s="13"/>
      <c r="B174" s="27"/>
      <c r="C174" s="13"/>
      <c r="D174" s="28"/>
      <c r="E174" s="13"/>
      <c r="F174" s="13"/>
      <c r="G174" s="13"/>
      <c r="H174" s="28"/>
      <c r="I174" s="27"/>
      <c r="J174" s="13"/>
      <c r="K174" s="29" t="str">
        <f t="shared" si="155"/>
        <v/>
      </c>
      <c r="L174" s="14"/>
      <c r="M174" s="30"/>
      <c r="N174" s="13"/>
      <c r="O174" s="13"/>
      <c r="P174" s="14"/>
      <c r="Q174" s="31"/>
      <c r="R174" s="32" t="str">
        <f t="shared" si="156"/>
        <v>00</v>
      </c>
      <c r="S174" s="32" t="str">
        <f t="shared" si="157"/>
        <v/>
      </c>
      <c r="T174" s="32" t="str">
        <f t="shared" si="158"/>
        <v xml:space="preserve">                </v>
      </c>
      <c r="U174" s="32" t="str">
        <f t="shared" si="159"/>
        <v/>
      </c>
      <c r="V174" s="32" t="str">
        <f t="shared" si="160"/>
        <v>0000</v>
      </c>
      <c r="W174" s="32" t="str">
        <f t="shared" si="161"/>
        <v>000</v>
      </c>
      <c r="X174" s="32" t="str">
        <f t="shared" si="162"/>
        <v/>
      </c>
      <c r="Y174" s="32" t="str">
        <f t="shared" si="163"/>
        <v/>
      </c>
      <c r="Z174" s="32" t="str">
        <f t="shared" si="164"/>
        <v/>
      </c>
      <c r="AA174" s="32" t="str">
        <f t="shared" si="165"/>
        <v>00</v>
      </c>
      <c r="AB174" s="32" t="str">
        <f t="shared" si="166"/>
        <v>0</v>
      </c>
      <c r="AC174" s="32" t="str">
        <f t="shared" si="167"/>
        <v/>
      </c>
      <c r="AD174" s="32" t="str">
        <f t="shared" si="168"/>
        <v xml:space="preserve">  0.00</v>
      </c>
      <c r="AE174" s="32" t="str">
        <f t="shared" si="169"/>
        <v xml:space="preserve">          </v>
      </c>
      <c r="AF174" s="32" t="str">
        <f t="shared" si="170"/>
        <v>00</v>
      </c>
      <c r="AG174" s="32" t="str">
        <f t="shared" si="171"/>
        <v xml:space="preserve">                    </v>
      </c>
      <c r="AH174" s="32" t="str">
        <f t="shared" si="172"/>
        <v>00000000000000</v>
      </c>
      <c r="AI174" s="32" t="str">
        <f t="shared" si="173"/>
        <v>00000000000000</v>
      </c>
      <c r="AJ174" s="23" t="str">
        <f t="shared" si="174"/>
        <v/>
      </c>
      <c r="AK174" s="24" t="str">
        <f t="shared" si="175"/>
        <v/>
      </c>
      <c r="AL174" s="32" t="str">
        <f t="shared" si="176"/>
        <v/>
      </c>
      <c r="AM174" s="32" t="str">
        <f t="shared" si="177"/>
        <v/>
      </c>
      <c r="AN174" s="32" t="str">
        <f>IF($A174="","",IFERROR(MATCH($F174,'Tablas de Códigos'!$G$28:$G$52,0),""))</f>
        <v/>
      </c>
      <c r="AO174" s="33" t="str">
        <f>IF($AN174="","",INDEX('Tablas de Códigos'!$H$28:$H$52,$AN174))</f>
        <v/>
      </c>
      <c r="AP174" s="32" t="str">
        <f>IF($AN174="","",INDEX('Tablas de Códigos'!$I$28:$I$52,$AN174))</f>
        <v/>
      </c>
      <c r="AQ174" s="32" t="str">
        <f>IF($AN174="","",INDEX('Tablas de Códigos'!$J$28:$J$52,$AN174))</f>
        <v/>
      </c>
      <c r="AR174" s="32" t="str">
        <f>IF($AN174="","",INDEX('Tablas de Códigos'!$K$28:$K$52,$AN174))</f>
        <v/>
      </c>
      <c r="AS174" s="32" t="str">
        <f>IF($AN174="","",INDEX('Tablas de Códigos'!$L$28:$L$52,$AN174))</f>
        <v/>
      </c>
      <c r="AT174" s="32" t="str">
        <f>IF($AN174="","",INDEX('Tablas de Códigos'!$M$28:$M$52,$AN174))</f>
        <v/>
      </c>
      <c r="AU174" s="32" t="str">
        <f t="shared" si="178"/>
        <v/>
      </c>
      <c r="AV174" s="32" t="str">
        <f t="shared" si="179"/>
        <v/>
      </c>
      <c r="AW174" s="33" t="str">
        <f t="shared" si="180"/>
        <v/>
      </c>
      <c r="AX174" s="33" t="str">
        <f>IF($A174="","",SUMIFS($H$5:H174,$O$5:O174,$O174,$F$5:F174,$F174,$AL$5:AL174,$AL174))</f>
        <v/>
      </c>
      <c r="AY174" s="33" t="str">
        <f>IF($A174="","",SUMIFS($H$5:H173,$O$5:O173,$O174,$F$5:F173,$F174,$AL$5:AL173,$AL174))</f>
        <v/>
      </c>
      <c r="AZ174" s="33" t="str">
        <f t="shared" si="181"/>
        <v/>
      </c>
      <c r="BA174" s="33" t="str">
        <f t="shared" si="182"/>
        <v/>
      </c>
      <c r="BB174" s="33" t="str">
        <f>IF($A174="","",IF($AM174,IF($AQ174="PORC",$AZ174*$AR174,IF($AQ174="ESCALA_GRAL",(INDEX('Tablas de Códigos'!$D$58:$D$65,MATCH($AZ174,'Tablas de Códigos'!$B$58:$B$65,1))+INDEX('Tablas de Códigos'!$E$58:$E$65,MATCH($AZ174,'Tablas de Códigos'!$B$58:$B$65,1))*($AZ174-INDEX('Tablas de Códigos'!$F$58:$F$65,MATCH($AZ174,'Tablas de Códigos'!$B$58:$B$65,1)))),IF($AQ174="ESCALA_119",(INDEX('Tablas de Códigos'!$D$69:$D$76,MATCH($AZ174,'Tablas de Códigos'!$B$69:$B$76,1))+INDEX('Tablas de Códigos'!$E$69:$E$76,MATCH($AZ174,'Tablas de Códigos'!$B$69:$B$76,1))*($AZ174-INDEX('Tablas de Códigos'!$F$69:$F$76,MATCH($AZ174,'Tablas de Códigos'!$B$69:$B$76,1)))),0))),$AZ174*$AV174))</f>
        <v/>
      </c>
      <c r="BC174" s="33" t="str">
        <f>IF($A174="","",IF($AM174,IF($AQ174="PORC",$BA174*$AR174,IF($AQ174="ESCALA_GRAL",(INDEX('Tablas de Códigos'!$D$58:$D$65,MATCH($BA174,'Tablas de Códigos'!$B$58:$B$65,1))+INDEX('Tablas de Códigos'!$E$58:$E$65,MATCH($BA174,'Tablas de Códigos'!$B$58:$B$65,1))*($BA174-INDEX('Tablas de Códigos'!$F$58:$F$65,MATCH($BA174,'Tablas de Códigos'!$B$58:$B$65,1)))),IF($AQ174="ESCALA_119",(INDEX('Tablas de Códigos'!$D$69:$D$76,MATCH($BA174,'Tablas de Códigos'!$B$69:$B$76,1))+INDEX('Tablas de Códigos'!$E$69:$E$76,MATCH($BA174,'Tablas de Códigos'!$B$69:$B$76,1))*($BA174-INDEX('Tablas de Códigos'!$F$69:$F$76,MATCH($BA174,'Tablas de Códigos'!$B$69:$B$76,1)))),0))),$BA174*$AV174))</f>
        <v/>
      </c>
      <c r="BD174" s="33" t="str">
        <f t="shared" si="183"/>
        <v/>
      </c>
      <c r="BE174" s="33" t="str">
        <f t="shared" si="184"/>
        <v/>
      </c>
      <c r="BF174" s="33" t="str">
        <f t="shared" si="185"/>
        <v/>
      </c>
    </row>
    <row r="175" spans="1:58" ht="15" customHeight="1">
      <c r="A175" s="13"/>
      <c r="B175" s="27"/>
      <c r="C175" s="13"/>
      <c r="D175" s="28"/>
      <c r="E175" s="13"/>
      <c r="F175" s="13"/>
      <c r="G175" s="13"/>
      <c r="H175" s="28"/>
      <c r="I175" s="27"/>
      <c r="J175" s="13"/>
      <c r="K175" s="29" t="str">
        <f t="shared" si="155"/>
        <v/>
      </c>
      <c r="L175" s="14"/>
      <c r="M175" s="30"/>
      <c r="N175" s="13"/>
      <c r="O175" s="13"/>
      <c r="P175" s="14"/>
      <c r="Q175" s="31"/>
      <c r="R175" s="32" t="str">
        <f t="shared" si="156"/>
        <v>00</v>
      </c>
      <c r="S175" s="32" t="str">
        <f t="shared" si="157"/>
        <v/>
      </c>
      <c r="T175" s="32" t="str">
        <f t="shared" si="158"/>
        <v xml:space="preserve">                </v>
      </c>
      <c r="U175" s="32" t="str">
        <f t="shared" si="159"/>
        <v/>
      </c>
      <c r="V175" s="32" t="str">
        <f t="shared" si="160"/>
        <v>0000</v>
      </c>
      <c r="W175" s="32" t="str">
        <f t="shared" si="161"/>
        <v>000</v>
      </c>
      <c r="X175" s="32" t="str">
        <f t="shared" si="162"/>
        <v/>
      </c>
      <c r="Y175" s="32" t="str">
        <f t="shared" si="163"/>
        <v/>
      </c>
      <c r="Z175" s="32" t="str">
        <f t="shared" si="164"/>
        <v/>
      </c>
      <c r="AA175" s="32" t="str">
        <f t="shared" si="165"/>
        <v>00</v>
      </c>
      <c r="AB175" s="32" t="str">
        <f t="shared" si="166"/>
        <v>0</v>
      </c>
      <c r="AC175" s="32" t="str">
        <f t="shared" si="167"/>
        <v/>
      </c>
      <c r="AD175" s="32" t="str">
        <f t="shared" si="168"/>
        <v xml:space="preserve">  0.00</v>
      </c>
      <c r="AE175" s="32" t="str">
        <f t="shared" si="169"/>
        <v xml:space="preserve">          </v>
      </c>
      <c r="AF175" s="32" t="str">
        <f t="shared" si="170"/>
        <v>00</v>
      </c>
      <c r="AG175" s="32" t="str">
        <f t="shared" si="171"/>
        <v xml:space="preserve">                    </v>
      </c>
      <c r="AH175" s="32" t="str">
        <f t="shared" si="172"/>
        <v>00000000000000</v>
      </c>
      <c r="AI175" s="32" t="str">
        <f t="shared" si="173"/>
        <v>00000000000000</v>
      </c>
      <c r="AJ175" s="23" t="str">
        <f t="shared" si="174"/>
        <v/>
      </c>
      <c r="AK175" s="24" t="str">
        <f t="shared" si="175"/>
        <v/>
      </c>
      <c r="AL175" s="32" t="str">
        <f t="shared" si="176"/>
        <v/>
      </c>
      <c r="AM175" s="32" t="str">
        <f t="shared" si="177"/>
        <v/>
      </c>
      <c r="AN175" s="32" t="str">
        <f>IF($A175="","",IFERROR(MATCH($F175,'Tablas de Códigos'!$G$28:$G$52,0),""))</f>
        <v/>
      </c>
      <c r="AO175" s="33" t="str">
        <f>IF($AN175="","",INDEX('Tablas de Códigos'!$H$28:$H$52,$AN175))</f>
        <v/>
      </c>
      <c r="AP175" s="32" t="str">
        <f>IF($AN175="","",INDEX('Tablas de Códigos'!$I$28:$I$52,$AN175))</f>
        <v/>
      </c>
      <c r="AQ175" s="32" t="str">
        <f>IF($AN175="","",INDEX('Tablas de Códigos'!$J$28:$J$52,$AN175))</f>
        <v/>
      </c>
      <c r="AR175" s="32" t="str">
        <f>IF($AN175="","",INDEX('Tablas de Códigos'!$K$28:$K$52,$AN175))</f>
        <v/>
      </c>
      <c r="AS175" s="32" t="str">
        <f>IF($AN175="","",INDEX('Tablas de Códigos'!$L$28:$L$52,$AN175))</f>
        <v/>
      </c>
      <c r="AT175" s="32" t="str">
        <f>IF($AN175="","",INDEX('Tablas de Códigos'!$M$28:$M$52,$AN175))</f>
        <v/>
      </c>
      <c r="AU175" s="32" t="str">
        <f t="shared" si="178"/>
        <v/>
      </c>
      <c r="AV175" s="32" t="str">
        <f t="shared" si="179"/>
        <v/>
      </c>
      <c r="AW175" s="33" t="str">
        <f t="shared" si="180"/>
        <v/>
      </c>
      <c r="AX175" s="33" t="str">
        <f>IF($A175="","",SUMIFS($H$5:H175,$O$5:O175,$O175,$F$5:F175,$F175,$AL$5:AL175,$AL175))</f>
        <v/>
      </c>
      <c r="AY175" s="33" t="str">
        <f>IF($A175="","",SUMIFS($H$5:H174,$O$5:O174,$O175,$F$5:F174,$F175,$AL$5:AL174,$AL175))</f>
        <v/>
      </c>
      <c r="AZ175" s="33" t="str">
        <f t="shared" si="181"/>
        <v/>
      </c>
      <c r="BA175" s="33" t="str">
        <f t="shared" si="182"/>
        <v/>
      </c>
      <c r="BB175" s="33" t="str">
        <f>IF($A175="","",IF($AM175,IF($AQ175="PORC",$AZ175*$AR175,IF($AQ175="ESCALA_GRAL",(INDEX('Tablas de Códigos'!$D$58:$D$65,MATCH($AZ175,'Tablas de Códigos'!$B$58:$B$65,1))+INDEX('Tablas de Códigos'!$E$58:$E$65,MATCH($AZ175,'Tablas de Códigos'!$B$58:$B$65,1))*($AZ175-INDEX('Tablas de Códigos'!$F$58:$F$65,MATCH($AZ175,'Tablas de Códigos'!$B$58:$B$65,1)))),IF($AQ175="ESCALA_119",(INDEX('Tablas de Códigos'!$D$69:$D$76,MATCH($AZ175,'Tablas de Códigos'!$B$69:$B$76,1))+INDEX('Tablas de Códigos'!$E$69:$E$76,MATCH($AZ175,'Tablas de Códigos'!$B$69:$B$76,1))*($AZ175-INDEX('Tablas de Códigos'!$F$69:$F$76,MATCH($AZ175,'Tablas de Códigos'!$B$69:$B$76,1)))),0))),$AZ175*$AV175))</f>
        <v/>
      </c>
      <c r="BC175" s="33" t="str">
        <f>IF($A175="","",IF($AM175,IF($AQ175="PORC",$BA175*$AR175,IF($AQ175="ESCALA_GRAL",(INDEX('Tablas de Códigos'!$D$58:$D$65,MATCH($BA175,'Tablas de Códigos'!$B$58:$B$65,1))+INDEX('Tablas de Códigos'!$E$58:$E$65,MATCH($BA175,'Tablas de Códigos'!$B$58:$B$65,1))*($BA175-INDEX('Tablas de Códigos'!$F$58:$F$65,MATCH($BA175,'Tablas de Códigos'!$B$58:$B$65,1)))),IF($AQ175="ESCALA_119",(INDEX('Tablas de Códigos'!$D$69:$D$76,MATCH($BA175,'Tablas de Códigos'!$B$69:$B$76,1))+INDEX('Tablas de Códigos'!$E$69:$E$76,MATCH($BA175,'Tablas de Códigos'!$B$69:$B$76,1))*($BA175-INDEX('Tablas de Códigos'!$F$69:$F$76,MATCH($BA175,'Tablas de Códigos'!$B$69:$B$76,1)))),0))),$BA175*$AV175))</f>
        <v/>
      </c>
      <c r="BD175" s="33" t="str">
        <f t="shared" si="183"/>
        <v/>
      </c>
      <c r="BE175" s="33" t="str">
        <f t="shared" si="184"/>
        <v/>
      </c>
      <c r="BF175" s="33" t="str">
        <f t="shared" si="185"/>
        <v/>
      </c>
    </row>
    <row r="176" spans="1:58" ht="15" customHeight="1">
      <c r="A176" s="13"/>
      <c r="B176" s="27"/>
      <c r="C176" s="13"/>
      <c r="D176" s="28"/>
      <c r="E176" s="13"/>
      <c r="F176" s="13"/>
      <c r="G176" s="13"/>
      <c r="H176" s="28"/>
      <c r="I176" s="27"/>
      <c r="J176" s="13"/>
      <c r="K176" s="29" t="str">
        <f t="shared" si="155"/>
        <v/>
      </c>
      <c r="L176" s="14"/>
      <c r="M176" s="30"/>
      <c r="N176" s="13"/>
      <c r="O176" s="13"/>
      <c r="P176" s="14"/>
      <c r="Q176" s="31"/>
      <c r="R176" s="32" t="str">
        <f t="shared" si="156"/>
        <v>00</v>
      </c>
      <c r="S176" s="32" t="str">
        <f t="shared" si="157"/>
        <v/>
      </c>
      <c r="T176" s="32" t="str">
        <f t="shared" si="158"/>
        <v xml:space="preserve">                </v>
      </c>
      <c r="U176" s="32" t="str">
        <f t="shared" si="159"/>
        <v/>
      </c>
      <c r="V176" s="32" t="str">
        <f t="shared" si="160"/>
        <v>0000</v>
      </c>
      <c r="W176" s="32" t="str">
        <f t="shared" si="161"/>
        <v>000</v>
      </c>
      <c r="X176" s="32" t="str">
        <f t="shared" si="162"/>
        <v/>
      </c>
      <c r="Y176" s="32" t="str">
        <f t="shared" si="163"/>
        <v/>
      </c>
      <c r="Z176" s="32" t="str">
        <f t="shared" si="164"/>
        <v/>
      </c>
      <c r="AA176" s="32" t="str">
        <f t="shared" si="165"/>
        <v>00</v>
      </c>
      <c r="AB176" s="32" t="str">
        <f t="shared" si="166"/>
        <v>0</v>
      </c>
      <c r="AC176" s="32" t="str">
        <f t="shared" si="167"/>
        <v/>
      </c>
      <c r="AD176" s="32" t="str">
        <f t="shared" si="168"/>
        <v xml:space="preserve">  0.00</v>
      </c>
      <c r="AE176" s="32" t="str">
        <f t="shared" si="169"/>
        <v xml:space="preserve">          </v>
      </c>
      <c r="AF176" s="32" t="str">
        <f t="shared" si="170"/>
        <v>00</v>
      </c>
      <c r="AG176" s="32" t="str">
        <f t="shared" si="171"/>
        <v xml:space="preserve">                    </v>
      </c>
      <c r="AH176" s="32" t="str">
        <f t="shared" si="172"/>
        <v>00000000000000</v>
      </c>
      <c r="AI176" s="32" t="str">
        <f t="shared" si="173"/>
        <v>00000000000000</v>
      </c>
      <c r="AJ176" s="23" t="str">
        <f t="shared" si="174"/>
        <v/>
      </c>
      <c r="AK176" s="24" t="str">
        <f t="shared" si="175"/>
        <v/>
      </c>
      <c r="AL176" s="32" t="str">
        <f t="shared" si="176"/>
        <v/>
      </c>
      <c r="AM176" s="32" t="str">
        <f t="shared" si="177"/>
        <v/>
      </c>
      <c r="AN176" s="32" t="str">
        <f>IF($A176="","",IFERROR(MATCH($F176,'Tablas de Códigos'!$G$28:$G$52,0),""))</f>
        <v/>
      </c>
      <c r="AO176" s="33" t="str">
        <f>IF($AN176="","",INDEX('Tablas de Códigos'!$H$28:$H$52,$AN176))</f>
        <v/>
      </c>
      <c r="AP176" s="32" t="str">
        <f>IF($AN176="","",INDEX('Tablas de Códigos'!$I$28:$I$52,$AN176))</f>
        <v/>
      </c>
      <c r="AQ176" s="32" t="str">
        <f>IF($AN176="","",INDEX('Tablas de Códigos'!$J$28:$J$52,$AN176))</f>
        <v/>
      </c>
      <c r="AR176" s="32" t="str">
        <f>IF($AN176="","",INDEX('Tablas de Códigos'!$K$28:$K$52,$AN176))</f>
        <v/>
      </c>
      <c r="AS176" s="32" t="str">
        <f>IF($AN176="","",INDEX('Tablas de Códigos'!$L$28:$L$52,$AN176))</f>
        <v/>
      </c>
      <c r="AT176" s="32" t="str">
        <f>IF($AN176="","",INDEX('Tablas de Códigos'!$M$28:$M$52,$AN176))</f>
        <v/>
      </c>
      <c r="AU176" s="32" t="str">
        <f t="shared" si="178"/>
        <v/>
      </c>
      <c r="AV176" s="32" t="str">
        <f t="shared" si="179"/>
        <v/>
      </c>
      <c r="AW176" s="33" t="str">
        <f t="shared" si="180"/>
        <v/>
      </c>
      <c r="AX176" s="33" t="str">
        <f>IF($A176="","",SUMIFS($H$5:H176,$O$5:O176,$O176,$F$5:F176,$F176,$AL$5:AL176,$AL176))</f>
        <v/>
      </c>
      <c r="AY176" s="33" t="str">
        <f>IF($A176="","",SUMIFS($H$5:H175,$O$5:O175,$O176,$F$5:F175,$F176,$AL$5:AL175,$AL176))</f>
        <v/>
      </c>
      <c r="AZ176" s="33" t="str">
        <f t="shared" si="181"/>
        <v/>
      </c>
      <c r="BA176" s="33" t="str">
        <f t="shared" si="182"/>
        <v/>
      </c>
      <c r="BB176" s="33" t="str">
        <f>IF($A176="","",IF($AM176,IF($AQ176="PORC",$AZ176*$AR176,IF($AQ176="ESCALA_GRAL",(INDEX('Tablas de Códigos'!$D$58:$D$65,MATCH($AZ176,'Tablas de Códigos'!$B$58:$B$65,1))+INDEX('Tablas de Códigos'!$E$58:$E$65,MATCH($AZ176,'Tablas de Códigos'!$B$58:$B$65,1))*($AZ176-INDEX('Tablas de Códigos'!$F$58:$F$65,MATCH($AZ176,'Tablas de Códigos'!$B$58:$B$65,1)))),IF($AQ176="ESCALA_119",(INDEX('Tablas de Códigos'!$D$69:$D$76,MATCH($AZ176,'Tablas de Códigos'!$B$69:$B$76,1))+INDEX('Tablas de Códigos'!$E$69:$E$76,MATCH($AZ176,'Tablas de Códigos'!$B$69:$B$76,1))*($AZ176-INDEX('Tablas de Códigos'!$F$69:$F$76,MATCH($AZ176,'Tablas de Códigos'!$B$69:$B$76,1)))),0))),$AZ176*$AV176))</f>
        <v/>
      </c>
      <c r="BC176" s="33" t="str">
        <f>IF($A176="","",IF($AM176,IF($AQ176="PORC",$BA176*$AR176,IF($AQ176="ESCALA_GRAL",(INDEX('Tablas de Códigos'!$D$58:$D$65,MATCH($BA176,'Tablas de Códigos'!$B$58:$B$65,1))+INDEX('Tablas de Códigos'!$E$58:$E$65,MATCH($BA176,'Tablas de Códigos'!$B$58:$B$65,1))*($BA176-INDEX('Tablas de Códigos'!$F$58:$F$65,MATCH($BA176,'Tablas de Códigos'!$B$58:$B$65,1)))),IF($AQ176="ESCALA_119",(INDEX('Tablas de Códigos'!$D$69:$D$76,MATCH($BA176,'Tablas de Códigos'!$B$69:$B$76,1))+INDEX('Tablas de Códigos'!$E$69:$E$76,MATCH($BA176,'Tablas de Códigos'!$B$69:$B$76,1))*($BA176-INDEX('Tablas de Códigos'!$F$69:$F$76,MATCH($BA176,'Tablas de Códigos'!$B$69:$B$76,1)))),0))),$BA176*$AV176))</f>
        <v/>
      </c>
      <c r="BD176" s="33" t="str">
        <f t="shared" si="183"/>
        <v/>
      </c>
      <c r="BE176" s="33" t="str">
        <f t="shared" si="184"/>
        <v/>
      </c>
      <c r="BF176" s="33" t="str">
        <f t="shared" si="185"/>
        <v/>
      </c>
    </row>
    <row r="177" spans="1:58" ht="15" customHeight="1">
      <c r="A177" s="13"/>
      <c r="B177" s="27"/>
      <c r="C177" s="13"/>
      <c r="D177" s="28"/>
      <c r="E177" s="13"/>
      <c r="F177" s="13"/>
      <c r="G177" s="13"/>
      <c r="H177" s="28"/>
      <c r="I177" s="27"/>
      <c r="J177" s="13"/>
      <c r="K177" s="29" t="str">
        <f t="shared" si="155"/>
        <v/>
      </c>
      <c r="L177" s="14"/>
      <c r="M177" s="30"/>
      <c r="N177" s="13"/>
      <c r="O177" s="13"/>
      <c r="P177" s="14"/>
      <c r="Q177" s="31"/>
      <c r="R177" s="32" t="str">
        <f t="shared" si="156"/>
        <v>00</v>
      </c>
      <c r="S177" s="32" t="str">
        <f t="shared" si="157"/>
        <v/>
      </c>
      <c r="T177" s="32" t="str">
        <f t="shared" si="158"/>
        <v xml:space="preserve">                </v>
      </c>
      <c r="U177" s="32" t="str">
        <f t="shared" si="159"/>
        <v/>
      </c>
      <c r="V177" s="32" t="str">
        <f t="shared" si="160"/>
        <v>0000</v>
      </c>
      <c r="W177" s="32" t="str">
        <f t="shared" si="161"/>
        <v>000</v>
      </c>
      <c r="X177" s="32" t="str">
        <f t="shared" si="162"/>
        <v/>
      </c>
      <c r="Y177" s="32" t="str">
        <f t="shared" si="163"/>
        <v/>
      </c>
      <c r="Z177" s="32" t="str">
        <f t="shared" si="164"/>
        <v/>
      </c>
      <c r="AA177" s="32" t="str">
        <f t="shared" si="165"/>
        <v>00</v>
      </c>
      <c r="AB177" s="32" t="str">
        <f t="shared" si="166"/>
        <v>0</v>
      </c>
      <c r="AC177" s="32" t="str">
        <f t="shared" si="167"/>
        <v/>
      </c>
      <c r="AD177" s="32" t="str">
        <f t="shared" si="168"/>
        <v xml:space="preserve">  0.00</v>
      </c>
      <c r="AE177" s="32" t="str">
        <f t="shared" si="169"/>
        <v xml:space="preserve">          </v>
      </c>
      <c r="AF177" s="32" t="str">
        <f t="shared" si="170"/>
        <v>00</v>
      </c>
      <c r="AG177" s="32" t="str">
        <f t="shared" si="171"/>
        <v xml:space="preserve">                    </v>
      </c>
      <c r="AH177" s="32" t="str">
        <f t="shared" si="172"/>
        <v>00000000000000</v>
      </c>
      <c r="AI177" s="32" t="str">
        <f t="shared" si="173"/>
        <v>00000000000000</v>
      </c>
      <c r="AJ177" s="23" t="str">
        <f t="shared" si="174"/>
        <v/>
      </c>
      <c r="AK177" s="24" t="str">
        <f t="shared" si="175"/>
        <v/>
      </c>
      <c r="AL177" s="32" t="str">
        <f t="shared" si="176"/>
        <v/>
      </c>
      <c r="AM177" s="32" t="str">
        <f t="shared" si="177"/>
        <v/>
      </c>
      <c r="AN177" s="32" t="str">
        <f>IF($A177="","",IFERROR(MATCH($F177,'Tablas de Códigos'!$G$28:$G$52,0),""))</f>
        <v/>
      </c>
      <c r="AO177" s="33" t="str">
        <f>IF($AN177="","",INDEX('Tablas de Códigos'!$H$28:$H$52,$AN177))</f>
        <v/>
      </c>
      <c r="AP177" s="32" t="str">
        <f>IF($AN177="","",INDEX('Tablas de Códigos'!$I$28:$I$52,$AN177))</f>
        <v/>
      </c>
      <c r="AQ177" s="32" t="str">
        <f>IF($AN177="","",INDEX('Tablas de Códigos'!$J$28:$J$52,$AN177))</f>
        <v/>
      </c>
      <c r="AR177" s="32" t="str">
        <f>IF($AN177="","",INDEX('Tablas de Códigos'!$K$28:$K$52,$AN177))</f>
        <v/>
      </c>
      <c r="AS177" s="32" t="str">
        <f>IF($AN177="","",INDEX('Tablas de Códigos'!$L$28:$L$52,$AN177))</f>
        <v/>
      </c>
      <c r="AT177" s="32" t="str">
        <f>IF($AN177="","",INDEX('Tablas de Códigos'!$M$28:$M$52,$AN177))</f>
        <v/>
      </c>
      <c r="AU177" s="32" t="str">
        <f t="shared" si="178"/>
        <v/>
      </c>
      <c r="AV177" s="32" t="str">
        <f t="shared" si="179"/>
        <v/>
      </c>
      <c r="AW177" s="33" t="str">
        <f t="shared" si="180"/>
        <v/>
      </c>
      <c r="AX177" s="33" t="str">
        <f>IF($A177="","",SUMIFS($H$5:H177,$O$5:O177,$O177,$F$5:F177,$F177,$AL$5:AL177,$AL177))</f>
        <v/>
      </c>
      <c r="AY177" s="33" t="str">
        <f>IF($A177="","",SUMIFS($H$5:H176,$O$5:O176,$O177,$F$5:F176,$F177,$AL$5:AL176,$AL177))</f>
        <v/>
      </c>
      <c r="AZ177" s="33" t="str">
        <f t="shared" si="181"/>
        <v/>
      </c>
      <c r="BA177" s="33" t="str">
        <f t="shared" si="182"/>
        <v/>
      </c>
      <c r="BB177" s="33" t="str">
        <f>IF($A177="","",IF($AM177,IF($AQ177="PORC",$AZ177*$AR177,IF($AQ177="ESCALA_GRAL",(INDEX('Tablas de Códigos'!$D$58:$D$65,MATCH($AZ177,'Tablas de Códigos'!$B$58:$B$65,1))+INDEX('Tablas de Códigos'!$E$58:$E$65,MATCH($AZ177,'Tablas de Códigos'!$B$58:$B$65,1))*($AZ177-INDEX('Tablas de Códigos'!$F$58:$F$65,MATCH($AZ177,'Tablas de Códigos'!$B$58:$B$65,1)))),IF($AQ177="ESCALA_119",(INDEX('Tablas de Códigos'!$D$69:$D$76,MATCH($AZ177,'Tablas de Códigos'!$B$69:$B$76,1))+INDEX('Tablas de Códigos'!$E$69:$E$76,MATCH($AZ177,'Tablas de Códigos'!$B$69:$B$76,1))*($AZ177-INDEX('Tablas de Códigos'!$F$69:$F$76,MATCH($AZ177,'Tablas de Códigos'!$B$69:$B$76,1)))),0))),$AZ177*$AV177))</f>
        <v/>
      </c>
      <c r="BC177" s="33" t="str">
        <f>IF($A177="","",IF($AM177,IF($AQ177="PORC",$BA177*$AR177,IF($AQ177="ESCALA_GRAL",(INDEX('Tablas de Códigos'!$D$58:$D$65,MATCH($BA177,'Tablas de Códigos'!$B$58:$B$65,1))+INDEX('Tablas de Códigos'!$E$58:$E$65,MATCH($BA177,'Tablas de Códigos'!$B$58:$B$65,1))*($BA177-INDEX('Tablas de Códigos'!$F$58:$F$65,MATCH($BA177,'Tablas de Códigos'!$B$58:$B$65,1)))),IF($AQ177="ESCALA_119",(INDEX('Tablas de Códigos'!$D$69:$D$76,MATCH($BA177,'Tablas de Códigos'!$B$69:$B$76,1))+INDEX('Tablas de Códigos'!$E$69:$E$76,MATCH($BA177,'Tablas de Códigos'!$B$69:$B$76,1))*($BA177-INDEX('Tablas de Códigos'!$F$69:$F$76,MATCH($BA177,'Tablas de Códigos'!$B$69:$B$76,1)))),0))),$BA177*$AV177))</f>
        <v/>
      </c>
      <c r="BD177" s="33" t="str">
        <f t="shared" si="183"/>
        <v/>
      </c>
      <c r="BE177" s="33" t="str">
        <f t="shared" si="184"/>
        <v/>
      </c>
      <c r="BF177" s="33" t="str">
        <f t="shared" si="185"/>
        <v/>
      </c>
    </row>
    <row r="178" spans="1:58" ht="15" customHeight="1">
      <c r="A178" s="13"/>
      <c r="B178" s="27"/>
      <c r="C178" s="13"/>
      <c r="D178" s="28"/>
      <c r="E178" s="13"/>
      <c r="F178" s="13"/>
      <c r="G178" s="13"/>
      <c r="H178" s="28"/>
      <c r="I178" s="27"/>
      <c r="J178" s="13"/>
      <c r="K178" s="29" t="str">
        <f t="shared" si="155"/>
        <v/>
      </c>
      <c r="L178" s="14"/>
      <c r="M178" s="30"/>
      <c r="N178" s="13"/>
      <c r="O178" s="13"/>
      <c r="P178" s="14"/>
      <c r="Q178" s="31"/>
      <c r="R178" s="32" t="str">
        <f t="shared" si="156"/>
        <v>00</v>
      </c>
      <c r="S178" s="32" t="str">
        <f t="shared" si="157"/>
        <v/>
      </c>
      <c r="T178" s="32" t="str">
        <f t="shared" si="158"/>
        <v xml:space="preserve">                </v>
      </c>
      <c r="U178" s="32" t="str">
        <f t="shared" si="159"/>
        <v/>
      </c>
      <c r="V178" s="32" t="str">
        <f t="shared" si="160"/>
        <v>0000</v>
      </c>
      <c r="W178" s="32" t="str">
        <f t="shared" si="161"/>
        <v>000</v>
      </c>
      <c r="X178" s="32" t="str">
        <f t="shared" si="162"/>
        <v/>
      </c>
      <c r="Y178" s="32" t="str">
        <f t="shared" si="163"/>
        <v/>
      </c>
      <c r="Z178" s="32" t="str">
        <f t="shared" si="164"/>
        <v/>
      </c>
      <c r="AA178" s="32" t="str">
        <f t="shared" si="165"/>
        <v>00</v>
      </c>
      <c r="AB178" s="32" t="str">
        <f t="shared" si="166"/>
        <v>0</v>
      </c>
      <c r="AC178" s="32" t="str">
        <f t="shared" si="167"/>
        <v/>
      </c>
      <c r="AD178" s="32" t="str">
        <f t="shared" si="168"/>
        <v xml:space="preserve">  0.00</v>
      </c>
      <c r="AE178" s="32" t="str">
        <f t="shared" si="169"/>
        <v xml:space="preserve">          </v>
      </c>
      <c r="AF178" s="32" t="str">
        <f t="shared" si="170"/>
        <v>00</v>
      </c>
      <c r="AG178" s="32" t="str">
        <f t="shared" si="171"/>
        <v xml:space="preserve">                    </v>
      </c>
      <c r="AH178" s="32" t="str">
        <f t="shared" si="172"/>
        <v>00000000000000</v>
      </c>
      <c r="AI178" s="32" t="str">
        <f t="shared" si="173"/>
        <v>00000000000000</v>
      </c>
      <c r="AJ178" s="23" t="str">
        <f t="shared" si="174"/>
        <v/>
      </c>
      <c r="AK178" s="24" t="str">
        <f t="shared" si="175"/>
        <v/>
      </c>
      <c r="AL178" s="32" t="str">
        <f t="shared" si="176"/>
        <v/>
      </c>
      <c r="AM178" s="32" t="str">
        <f t="shared" si="177"/>
        <v/>
      </c>
      <c r="AN178" s="32" t="str">
        <f>IF($A178="","",IFERROR(MATCH($F178,'Tablas de Códigos'!$G$28:$G$52,0),""))</f>
        <v/>
      </c>
      <c r="AO178" s="33" t="str">
        <f>IF($AN178="","",INDEX('Tablas de Códigos'!$H$28:$H$52,$AN178))</f>
        <v/>
      </c>
      <c r="AP178" s="32" t="str">
        <f>IF($AN178="","",INDEX('Tablas de Códigos'!$I$28:$I$52,$AN178))</f>
        <v/>
      </c>
      <c r="AQ178" s="32" t="str">
        <f>IF($AN178="","",INDEX('Tablas de Códigos'!$J$28:$J$52,$AN178))</f>
        <v/>
      </c>
      <c r="AR178" s="32" t="str">
        <f>IF($AN178="","",INDEX('Tablas de Códigos'!$K$28:$K$52,$AN178))</f>
        <v/>
      </c>
      <c r="AS178" s="32" t="str">
        <f>IF($AN178="","",INDEX('Tablas de Códigos'!$L$28:$L$52,$AN178))</f>
        <v/>
      </c>
      <c r="AT178" s="32" t="str">
        <f>IF($AN178="","",INDEX('Tablas de Códigos'!$M$28:$M$52,$AN178))</f>
        <v/>
      </c>
      <c r="AU178" s="32" t="str">
        <f t="shared" si="178"/>
        <v/>
      </c>
      <c r="AV178" s="32" t="str">
        <f t="shared" si="179"/>
        <v/>
      </c>
      <c r="AW178" s="33" t="str">
        <f t="shared" si="180"/>
        <v/>
      </c>
      <c r="AX178" s="33" t="str">
        <f>IF($A178="","",SUMIFS($H$5:H178,$O$5:O178,$O178,$F$5:F178,$F178,$AL$5:AL178,$AL178))</f>
        <v/>
      </c>
      <c r="AY178" s="33" t="str">
        <f>IF($A178="","",SUMIFS($H$5:H177,$O$5:O177,$O178,$F$5:F177,$F178,$AL$5:AL177,$AL178))</f>
        <v/>
      </c>
      <c r="AZ178" s="33" t="str">
        <f t="shared" si="181"/>
        <v/>
      </c>
      <c r="BA178" s="33" t="str">
        <f t="shared" si="182"/>
        <v/>
      </c>
      <c r="BB178" s="33" t="str">
        <f>IF($A178="","",IF($AM178,IF($AQ178="PORC",$AZ178*$AR178,IF($AQ178="ESCALA_GRAL",(INDEX('Tablas de Códigos'!$D$58:$D$65,MATCH($AZ178,'Tablas de Códigos'!$B$58:$B$65,1))+INDEX('Tablas de Códigos'!$E$58:$E$65,MATCH($AZ178,'Tablas de Códigos'!$B$58:$B$65,1))*($AZ178-INDEX('Tablas de Códigos'!$F$58:$F$65,MATCH($AZ178,'Tablas de Códigos'!$B$58:$B$65,1)))),IF($AQ178="ESCALA_119",(INDEX('Tablas de Códigos'!$D$69:$D$76,MATCH($AZ178,'Tablas de Códigos'!$B$69:$B$76,1))+INDEX('Tablas de Códigos'!$E$69:$E$76,MATCH($AZ178,'Tablas de Códigos'!$B$69:$B$76,1))*($AZ178-INDEX('Tablas de Códigos'!$F$69:$F$76,MATCH($AZ178,'Tablas de Códigos'!$B$69:$B$76,1)))),0))),$AZ178*$AV178))</f>
        <v/>
      </c>
      <c r="BC178" s="33" t="str">
        <f>IF($A178="","",IF($AM178,IF($AQ178="PORC",$BA178*$AR178,IF($AQ178="ESCALA_GRAL",(INDEX('Tablas de Códigos'!$D$58:$D$65,MATCH($BA178,'Tablas de Códigos'!$B$58:$B$65,1))+INDEX('Tablas de Códigos'!$E$58:$E$65,MATCH($BA178,'Tablas de Códigos'!$B$58:$B$65,1))*($BA178-INDEX('Tablas de Códigos'!$F$58:$F$65,MATCH($BA178,'Tablas de Códigos'!$B$58:$B$65,1)))),IF($AQ178="ESCALA_119",(INDEX('Tablas de Códigos'!$D$69:$D$76,MATCH($BA178,'Tablas de Códigos'!$B$69:$B$76,1))+INDEX('Tablas de Códigos'!$E$69:$E$76,MATCH($BA178,'Tablas de Códigos'!$B$69:$B$76,1))*($BA178-INDEX('Tablas de Códigos'!$F$69:$F$76,MATCH($BA178,'Tablas de Códigos'!$B$69:$B$76,1)))),0))),$BA178*$AV178))</f>
        <v/>
      </c>
      <c r="BD178" s="33" t="str">
        <f t="shared" si="183"/>
        <v/>
      </c>
      <c r="BE178" s="33" t="str">
        <f t="shared" si="184"/>
        <v/>
      </c>
      <c r="BF178" s="33" t="str">
        <f t="shared" si="185"/>
        <v/>
      </c>
    </row>
    <row r="179" spans="1:58" ht="15" customHeight="1">
      <c r="A179" s="13"/>
      <c r="B179" s="27"/>
      <c r="C179" s="13"/>
      <c r="D179" s="28"/>
      <c r="E179" s="13"/>
      <c r="F179" s="13"/>
      <c r="G179" s="13"/>
      <c r="H179" s="28"/>
      <c r="I179" s="27"/>
      <c r="J179" s="13"/>
      <c r="K179" s="29" t="str">
        <f t="shared" si="155"/>
        <v/>
      </c>
      <c r="L179" s="14"/>
      <c r="M179" s="30"/>
      <c r="N179" s="13"/>
      <c r="O179" s="13"/>
      <c r="P179" s="14"/>
      <c r="Q179" s="31"/>
      <c r="R179" s="32" t="str">
        <f t="shared" si="156"/>
        <v>00</v>
      </c>
      <c r="S179" s="32" t="str">
        <f t="shared" si="157"/>
        <v/>
      </c>
      <c r="T179" s="32" t="str">
        <f t="shared" si="158"/>
        <v xml:space="preserve">                </v>
      </c>
      <c r="U179" s="32" t="str">
        <f t="shared" si="159"/>
        <v/>
      </c>
      <c r="V179" s="32" t="str">
        <f t="shared" si="160"/>
        <v>0000</v>
      </c>
      <c r="W179" s="32" t="str">
        <f t="shared" si="161"/>
        <v>000</v>
      </c>
      <c r="X179" s="32" t="str">
        <f t="shared" si="162"/>
        <v/>
      </c>
      <c r="Y179" s="32" t="str">
        <f t="shared" si="163"/>
        <v/>
      </c>
      <c r="Z179" s="32" t="str">
        <f t="shared" si="164"/>
        <v/>
      </c>
      <c r="AA179" s="32" t="str">
        <f t="shared" si="165"/>
        <v>00</v>
      </c>
      <c r="AB179" s="32" t="str">
        <f t="shared" si="166"/>
        <v>0</v>
      </c>
      <c r="AC179" s="32" t="str">
        <f t="shared" si="167"/>
        <v/>
      </c>
      <c r="AD179" s="32" t="str">
        <f t="shared" si="168"/>
        <v xml:space="preserve">  0.00</v>
      </c>
      <c r="AE179" s="32" t="str">
        <f t="shared" si="169"/>
        <v xml:space="preserve">          </v>
      </c>
      <c r="AF179" s="32" t="str">
        <f t="shared" si="170"/>
        <v>00</v>
      </c>
      <c r="AG179" s="32" t="str">
        <f t="shared" si="171"/>
        <v xml:space="preserve">                    </v>
      </c>
      <c r="AH179" s="32" t="str">
        <f t="shared" si="172"/>
        <v>00000000000000</v>
      </c>
      <c r="AI179" s="32" t="str">
        <f t="shared" si="173"/>
        <v>00000000000000</v>
      </c>
      <c r="AJ179" s="23" t="str">
        <f t="shared" si="174"/>
        <v/>
      </c>
      <c r="AK179" s="24" t="str">
        <f t="shared" si="175"/>
        <v/>
      </c>
      <c r="AL179" s="32" t="str">
        <f t="shared" si="176"/>
        <v/>
      </c>
      <c r="AM179" s="32" t="str">
        <f t="shared" si="177"/>
        <v/>
      </c>
      <c r="AN179" s="32" t="str">
        <f>IF($A179="","",IFERROR(MATCH($F179,'Tablas de Códigos'!$G$28:$G$52,0),""))</f>
        <v/>
      </c>
      <c r="AO179" s="33" t="str">
        <f>IF($AN179="","",INDEX('Tablas de Códigos'!$H$28:$H$52,$AN179))</f>
        <v/>
      </c>
      <c r="AP179" s="32" t="str">
        <f>IF($AN179="","",INDEX('Tablas de Códigos'!$I$28:$I$52,$AN179))</f>
        <v/>
      </c>
      <c r="AQ179" s="32" t="str">
        <f>IF($AN179="","",INDEX('Tablas de Códigos'!$J$28:$J$52,$AN179))</f>
        <v/>
      </c>
      <c r="AR179" s="32" t="str">
        <f>IF($AN179="","",INDEX('Tablas de Códigos'!$K$28:$K$52,$AN179))</f>
        <v/>
      </c>
      <c r="AS179" s="32" t="str">
        <f>IF($AN179="","",INDEX('Tablas de Códigos'!$L$28:$L$52,$AN179))</f>
        <v/>
      </c>
      <c r="AT179" s="32" t="str">
        <f>IF($AN179="","",INDEX('Tablas de Códigos'!$M$28:$M$52,$AN179))</f>
        <v/>
      </c>
      <c r="AU179" s="32" t="str">
        <f t="shared" si="178"/>
        <v/>
      </c>
      <c r="AV179" s="32" t="str">
        <f t="shared" si="179"/>
        <v/>
      </c>
      <c r="AW179" s="33" t="str">
        <f t="shared" si="180"/>
        <v/>
      </c>
      <c r="AX179" s="33" t="str">
        <f>IF($A179="","",SUMIFS($H$5:H179,$O$5:O179,$O179,$F$5:F179,$F179,$AL$5:AL179,$AL179))</f>
        <v/>
      </c>
      <c r="AY179" s="33" t="str">
        <f>IF($A179="","",SUMIFS($H$5:H178,$O$5:O178,$O179,$F$5:F178,$F179,$AL$5:AL178,$AL179))</f>
        <v/>
      </c>
      <c r="AZ179" s="33" t="str">
        <f t="shared" si="181"/>
        <v/>
      </c>
      <c r="BA179" s="33" t="str">
        <f t="shared" si="182"/>
        <v/>
      </c>
      <c r="BB179" s="33" t="str">
        <f>IF($A179="","",IF($AM179,IF($AQ179="PORC",$AZ179*$AR179,IF($AQ179="ESCALA_GRAL",(INDEX('Tablas de Códigos'!$D$58:$D$65,MATCH($AZ179,'Tablas de Códigos'!$B$58:$B$65,1))+INDEX('Tablas de Códigos'!$E$58:$E$65,MATCH($AZ179,'Tablas de Códigos'!$B$58:$B$65,1))*($AZ179-INDEX('Tablas de Códigos'!$F$58:$F$65,MATCH($AZ179,'Tablas de Códigos'!$B$58:$B$65,1)))),IF($AQ179="ESCALA_119",(INDEX('Tablas de Códigos'!$D$69:$D$76,MATCH($AZ179,'Tablas de Códigos'!$B$69:$B$76,1))+INDEX('Tablas de Códigos'!$E$69:$E$76,MATCH($AZ179,'Tablas de Códigos'!$B$69:$B$76,1))*($AZ179-INDEX('Tablas de Códigos'!$F$69:$F$76,MATCH($AZ179,'Tablas de Códigos'!$B$69:$B$76,1)))),0))),$AZ179*$AV179))</f>
        <v/>
      </c>
      <c r="BC179" s="33" t="str">
        <f>IF($A179="","",IF($AM179,IF($AQ179="PORC",$BA179*$AR179,IF($AQ179="ESCALA_GRAL",(INDEX('Tablas de Códigos'!$D$58:$D$65,MATCH($BA179,'Tablas de Códigos'!$B$58:$B$65,1))+INDEX('Tablas de Códigos'!$E$58:$E$65,MATCH($BA179,'Tablas de Códigos'!$B$58:$B$65,1))*($BA179-INDEX('Tablas de Códigos'!$F$58:$F$65,MATCH($BA179,'Tablas de Códigos'!$B$58:$B$65,1)))),IF($AQ179="ESCALA_119",(INDEX('Tablas de Códigos'!$D$69:$D$76,MATCH($BA179,'Tablas de Códigos'!$B$69:$B$76,1))+INDEX('Tablas de Códigos'!$E$69:$E$76,MATCH($BA179,'Tablas de Códigos'!$B$69:$B$76,1))*($BA179-INDEX('Tablas de Códigos'!$F$69:$F$76,MATCH($BA179,'Tablas de Códigos'!$B$69:$B$76,1)))),0))),$BA179*$AV179))</f>
        <v/>
      </c>
      <c r="BD179" s="33" t="str">
        <f t="shared" si="183"/>
        <v/>
      </c>
      <c r="BE179" s="33" t="str">
        <f t="shared" si="184"/>
        <v/>
      </c>
      <c r="BF179" s="33" t="str">
        <f t="shared" si="185"/>
        <v/>
      </c>
    </row>
    <row r="180" spans="1:58" ht="15" customHeight="1">
      <c r="A180" s="13"/>
      <c r="B180" s="27"/>
      <c r="C180" s="13"/>
      <c r="D180" s="28"/>
      <c r="E180" s="13"/>
      <c r="F180" s="13"/>
      <c r="G180" s="13"/>
      <c r="H180" s="28"/>
      <c r="I180" s="27"/>
      <c r="J180" s="13"/>
      <c r="K180" s="29" t="str">
        <f t="shared" si="155"/>
        <v/>
      </c>
      <c r="L180" s="14"/>
      <c r="M180" s="30"/>
      <c r="N180" s="13"/>
      <c r="O180" s="13"/>
      <c r="P180" s="14"/>
      <c r="Q180" s="31"/>
      <c r="R180" s="32" t="str">
        <f t="shared" si="156"/>
        <v>00</v>
      </c>
      <c r="S180" s="32" t="str">
        <f t="shared" si="157"/>
        <v/>
      </c>
      <c r="T180" s="32" t="str">
        <f t="shared" si="158"/>
        <v xml:space="preserve">                </v>
      </c>
      <c r="U180" s="32" t="str">
        <f t="shared" si="159"/>
        <v/>
      </c>
      <c r="V180" s="32" t="str">
        <f t="shared" si="160"/>
        <v>0000</v>
      </c>
      <c r="W180" s="32" t="str">
        <f t="shared" si="161"/>
        <v>000</v>
      </c>
      <c r="X180" s="32" t="str">
        <f t="shared" si="162"/>
        <v/>
      </c>
      <c r="Y180" s="32" t="str">
        <f t="shared" si="163"/>
        <v/>
      </c>
      <c r="Z180" s="32" t="str">
        <f t="shared" si="164"/>
        <v/>
      </c>
      <c r="AA180" s="32" t="str">
        <f t="shared" si="165"/>
        <v>00</v>
      </c>
      <c r="AB180" s="32" t="str">
        <f t="shared" si="166"/>
        <v>0</v>
      </c>
      <c r="AC180" s="32" t="str">
        <f t="shared" si="167"/>
        <v/>
      </c>
      <c r="AD180" s="32" t="str">
        <f t="shared" si="168"/>
        <v xml:space="preserve">  0.00</v>
      </c>
      <c r="AE180" s="32" t="str">
        <f t="shared" si="169"/>
        <v xml:space="preserve">          </v>
      </c>
      <c r="AF180" s="32" t="str">
        <f t="shared" si="170"/>
        <v>00</v>
      </c>
      <c r="AG180" s="32" t="str">
        <f t="shared" si="171"/>
        <v xml:space="preserve">                    </v>
      </c>
      <c r="AH180" s="32" t="str">
        <f t="shared" si="172"/>
        <v>00000000000000</v>
      </c>
      <c r="AI180" s="32" t="str">
        <f t="shared" si="173"/>
        <v>00000000000000</v>
      </c>
      <c r="AJ180" s="23" t="str">
        <f t="shared" si="174"/>
        <v/>
      </c>
      <c r="AK180" s="24" t="str">
        <f t="shared" si="175"/>
        <v/>
      </c>
      <c r="AL180" s="32" t="str">
        <f t="shared" si="176"/>
        <v/>
      </c>
      <c r="AM180" s="32" t="str">
        <f t="shared" si="177"/>
        <v/>
      </c>
      <c r="AN180" s="32" t="str">
        <f>IF($A180="","",IFERROR(MATCH($F180,'Tablas de Códigos'!$G$28:$G$52,0),""))</f>
        <v/>
      </c>
      <c r="AO180" s="33" t="str">
        <f>IF($AN180="","",INDEX('Tablas de Códigos'!$H$28:$H$52,$AN180))</f>
        <v/>
      </c>
      <c r="AP180" s="32" t="str">
        <f>IF($AN180="","",INDEX('Tablas de Códigos'!$I$28:$I$52,$AN180))</f>
        <v/>
      </c>
      <c r="AQ180" s="32" t="str">
        <f>IF($AN180="","",INDEX('Tablas de Códigos'!$J$28:$J$52,$AN180))</f>
        <v/>
      </c>
      <c r="AR180" s="32" t="str">
        <f>IF($AN180="","",INDEX('Tablas de Códigos'!$K$28:$K$52,$AN180))</f>
        <v/>
      </c>
      <c r="AS180" s="32" t="str">
        <f>IF($AN180="","",INDEX('Tablas de Códigos'!$L$28:$L$52,$AN180))</f>
        <v/>
      </c>
      <c r="AT180" s="32" t="str">
        <f>IF($AN180="","",INDEX('Tablas de Códigos'!$M$28:$M$52,$AN180))</f>
        <v/>
      </c>
      <c r="AU180" s="32" t="str">
        <f t="shared" si="178"/>
        <v/>
      </c>
      <c r="AV180" s="32" t="str">
        <f t="shared" si="179"/>
        <v/>
      </c>
      <c r="AW180" s="33" t="str">
        <f t="shared" si="180"/>
        <v/>
      </c>
      <c r="AX180" s="33" t="str">
        <f>IF($A180="","",SUMIFS($H$5:H180,$O$5:O180,$O180,$F$5:F180,$F180,$AL$5:AL180,$AL180))</f>
        <v/>
      </c>
      <c r="AY180" s="33" t="str">
        <f>IF($A180="","",SUMIFS($H$5:H179,$O$5:O179,$O180,$F$5:F179,$F180,$AL$5:AL179,$AL180))</f>
        <v/>
      </c>
      <c r="AZ180" s="33" t="str">
        <f t="shared" si="181"/>
        <v/>
      </c>
      <c r="BA180" s="33" t="str">
        <f t="shared" si="182"/>
        <v/>
      </c>
      <c r="BB180" s="33" t="str">
        <f>IF($A180="","",IF($AM180,IF($AQ180="PORC",$AZ180*$AR180,IF($AQ180="ESCALA_GRAL",(INDEX('Tablas de Códigos'!$D$58:$D$65,MATCH($AZ180,'Tablas de Códigos'!$B$58:$B$65,1))+INDEX('Tablas de Códigos'!$E$58:$E$65,MATCH($AZ180,'Tablas de Códigos'!$B$58:$B$65,1))*($AZ180-INDEX('Tablas de Códigos'!$F$58:$F$65,MATCH($AZ180,'Tablas de Códigos'!$B$58:$B$65,1)))),IF($AQ180="ESCALA_119",(INDEX('Tablas de Códigos'!$D$69:$D$76,MATCH($AZ180,'Tablas de Códigos'!$B$69:$B$76,1))+INDEX('Tablas de Códigos'!$E$69:$E$76,MATCH($AZ180,'Tablas de Códigos'!$B$69:$B$76,1))*($AZ180-INDEX('Tablas de Códigos'!$F$69:$F$76,MATCH($AZ180,'Tablas de Códigos'!$B$69:$B$76,1)))),0))),$AZ180*$AV180))</f>
        <v/>
      </c>
      <c r="BC180" s="33" t="str">
        <f>IF($A180="","",IF($AM180,IF($AQ180="PORC",$BA180*$AR180,IF($AQ180="ESCALA_GRAL",(INDEX('Tablas de Códigos'!$D$58:$D$65,MATCH($BA180,'Tablas de Códigos'!$B$58:$B$65,1))+INDEX('Tablas de Códigos'!$E$58:$E$65,MATCH($BA180,'Tablas de Códigos'!$B$58:$B$65,1))*($BA180-INDEX('Tablas de Códigos'!$F$58:$F$65,MATCH($BA180,'Tablas de Códigos'!$B$58:$B$65,1)))),IF($AQ180="ESCALA_119",(INDEX('Tablas de Códigos'!$D$69:$D$76,MATCH($BA180,'Tablas de Códigos'!$B$69:$B$76,1))+INDEX('Tablas de Códigos'!$E$69:$E$76,MATCH($BA180,'Tablas de Códigos'!$B$69:$B$76,1))*($BA180-INDEX('Tablas de Códigos'!$F$69:$F$76,MATCH($BA180,'Tablas de Códigos'!$B$69:$B$76,1)))),0))),$BA180*$AV180))</f>
        <v/>
      </c>
      <c r="BD180" s="33" t="str">
        <f t="shared" si="183"/>
        <v/>
      </c>
      <c r="BE180" s="33" t="str">
        <f t="shared" si="184"/>
        <v/>
      </c>
      <c r="BF180" s="33" t="str">
        <f t="shared" si="185"/>
        <v/>
      </c>
    </row>
    <row r="181" spans="1:58" ht="15" customHeight="1">
      <c r="A181" s="13"/>
      <c r="B181" s="27"/>
      <c r="C181" s="13"/>
      <c r="D181" s="28"/>
      <c r="E181" s="13"/>
      <c r="F181" s="13"/>
      <c r="G181" s="13"/>
      <c r="H181" s="28"/>
      <c r="I181" s="27"/>
      <c r="J181" s="13"/>
      <c r="K181" s="29" t="str">
        <f t="shared" si="155"/>
        <v/>
      </c>
      <c r="L181" s="14"/>
      <c r="M181" s="30"/>
      <c r="N181" s="13"/>
      <c r="O181" s="13"/>
      <c r="P181" s="14"/>
      <c r="Q181" s="31"/>
      <c r="R181" s="32" t="str">
        <f t="shared" si="156"/>
        <v>00</v>
      </c>
      <c r="S181" s="32" t="str">
        <f t="shared" si="157"/>
        <v/>
      </c>
      <c r="T181" s="32" t="str">
        <f t="shared" si="158"/>
        <v xml:space="preserve">                </v>
      </c>
      <c r="U181" s="32" t="str">
        <f t="shared" si="159"/>
        <v/>
      </c>
      <c r="V181" s="32" t="str">
        <f t="shared" si="160"/>
        <v>0000</v>
      </c>
      <c r="W181" s="32" t="str">
        <f t="shared" si="161"/>
        <v>000</v>
      </c>
      <c r="X181" s="32" t="str">
        <f t="shared" si="162"/>
        <v/>
      </c>
      <c r="Y181" s="32" t="str">
        <f t="shared" si="163"/>
        <v/>
      </c>
      <c r="Z181" s="32" t="str">
        <f t="shared" si="164"/>
        <v/>
      </c>
      <c r="AA181" s="32" t="str">
        <f t="shared" si="165"/>
        <v>00</v>
      </c>
      <c r="AB181" s="32" t="str">
        <f t="shared" si="166"/>
        <v>0</v>
      </c>
      <c r="AC181" s="32" t="str">
        <f t="shared" si="167"/>
        <v/>
      </c>
      <c r="AD181" s="32" t="str">
        <f t="shared" si="168"/>
        <v xml:space="preserve">  0.00</v>
      </c>
      <c r="AE181" s="32" t="str">
        <f t="shared" si="169"/>
        <v xml:space="preserve">          </v>
      </c>
      <c r="AF181" s="32" t="str">
        <f t="shared" si="170"/>
        <v>00</v>
      </c>
      <c r="AG181" s="32" t="str">
        <f t="shared" si="171"/>
        <v xml:space="preserve">                    </v>
      </c>
      <c r="AH181" s="32" t="str">
        <f t="shared" si="172"/>
        <v>00000000000000</v>
      </c>
      <c r="AI181" s="32" t="str">
        <f t="shared" si="173"/>
        <v>00000000000000</v>
      </c>
      <c r="AJ181" s="23" t="str">
        <f t="shared" si="174"/>
        <v/>
      </c>
      <c r="AK181" s="24" t="str">
        <f t="shared" si="175"/>
        <v/>
      </c>
      <c r="AL181" s="32" t="str">
        <f t="shared" si="176"/>
        <v/>
      </c>
      <c r="AM181" s="32" t="str">
        <f t="shared" si="177"/>
        <v/>
      </c>
      <c r="AN181" s="32" t="str">
        <f>IF($A181="","",IFERROR(MATCH($F181,'Tablas de Códigos'!$G$28:$G$52,0),""))</f>
        <v/>
      </c>
      <c r="AO181" s="33" t="str">
        <f>IF($AN181="","",INDEX('Tablas de Códigos'!$H$28:$H$52,$AN181))</f>
        <v/>
      </c>
      <c r="AP181" s="32" t="str">
        <f>IF($AN181="","",INDEX('Tablas de Códigos'!$I$28:$I$52,$AN181))</f>
        <v/>
      </c>
      <c r="AQ181" s="32" t="str">
        <f>IF($AN181="","",INDEX('Tablas de Códigos'!$J$28:$J$52,$AN181))</f>
        <v/>
      </c>
      <c r="AR181" s="32" t="str">
        <f>IF($AN181="","",INDEX('Tablas de Códigos'!$K$28:$K$52,$AN181))</f>
        <v/>
      </c>
      <c r="AS181" s="32" t="str">
        <f>IF($AN181="","",INDEX('Tablas de Códigos'!$L$28:$L$52,$AN181))</f>
        <v/>
      </c>
      <c r="AT181" s="32" t="str">
        <f>IF($AN181="","",INDEX('Tablas de Códigos'!$M$28:$M$52,$AN181))</f>
        <v/>
      </c>
      <c r="AU181" s="32" t="str">
        <f t="shared" si="178"/>
        <v/>
      </c>
      <c r="AV181" s="32" t="str">
        <f t="shared" si="179"/>
        <v/>
      </c>
      <c r="AW181" s="33" t="str">
        <f t="shared" si="180"/>
        <v/>
      </c>
      <c r="AX181" s="33" t="str">
        <f>IF($A181="","",SUMIFS($H$5:H181,$O$5:O181,$O181,$F$5:F181,$F181,$AL$5:AL181,$AL181))</f>
        <v/>
      </c>
      <c r="AY181" s="33" t="str">
        <f>IF($A181="","",SUMIFS($H$5:H180,$O$5:O180,$O181,$F$5:F180,$F181,$AL$5:AL180,$AL181))</f>
        <v/>
      </c>
      <c r="AZ181" s="33" t="str">
        <f t="shared" si="181"/>
        <v/>
      </c>
      <c r="BA181" s="33" t="str">
        <f t="shared" si="182"/>
        <v/>
      </c>
      <c r="BB181" s="33" t="str">
        <f>IF($A181="","",IF($AM181,IF($AQ181="PORC",$AZ181*$AR181,IF($AQ181="ESCALA_GRAL",(INDEX('Tablas de Códigos'!$D$58:$D$65,MATCH($AZ181,'Tablas de Códigos'!$B$58:$B$65,1))+INDEX('Tablas de Códigos'!$E$58:$E$65,MATCH($AZ181,'Tablas de Códigos'!$B$58:$B$65,1))*($AZ181-INDEX('Tablas de Códigos'!$F$58:$F$65,MATCH($AZ181,'Tablas de Códigos'!$B$58:$B$65,1)))),IF($AQ181="ESCALA_119",(INDEX('Tablas de Códigos'!$D$69:$D$76,MATCH($AZ181,'Tablas de Códigos'!$B$69:$B$76,1))+INDEX('Tablas de Códigos'!$E$69:$E$76,MATCH($AZ181,'Tablas de Códigos'!$B$69:$B$76,1))*($AZ181-INDEX('Tablas de Códigos'!$F$69:$F$76,MATCH($AZ181,'Tablas de Códigos'!$B$69:$B$76,1)))),0))),$AZ181*$AV181))</f>
        <v/>
      </c>
      <c r="BC181" s="33" t="str">
        <f>IF($A181="","",IF($AM181,IF($AQ181="PORC",$BA181*$AR181,IF($AQ181="ESCALA_GRAL",(INDEX('Tablas de Códigos'!$D$58:$D$65,MATCH($BA181,'Tablas de Códigos'!$B$58:$B$65,1))+INDEX('Tablas de Códigos'!$E$58:$E$65,MATCH($BA181,'Tablas de Códigos'!$B$58:$B$65,1))*($BA181-INDEX('Tablas de Códigos'!$F$58:$F$65,MATCH($BA181,'Tablas de Códigos'!$B$58:$B$65,1)))),IF($AQ181="ESCALA_119",(INDEX('Tablas de Códigos'!$D$69:$D$76,MATCH($BA181,'Tablas de Códigos'!$B$69:$B$76,1))+INDEX('Tablas de Códigos'!$E$69:$E$76,MATCH($BA181,'Tablas de Códigos'!$B$69:$B$76,1))*($BA181-INDEX('Tablas de Códigos'!$F$69:$F$76,MATCH($BA181,'Tablas de Códigos'!$B$69:$B$76,1)))),0))),$BA181*$AV181))</f>
        <v/>
      </c>
      <c r="BD181" s="33" t="str">
        <f t="shared" si="183"/>
        <v/>
      </c>
      <c r="BE181" s="33" t="str">
        <f t="shared" si="184"/>
        <v/>
      </c>
      <c r="BF181" s="33" t="str">
        <f t="shared" si="185"/>
        <v/>
      </c>
    </row>
    <row r="182" spans="1:58" ht="15" customHeight="1">
      <c r="A182" s="13"/>
      <c r="B182" s="27"/>
      <c r="C182" s="13"/>
      <c r="D182" s="28"/>
      <c r="E182" s="13"/>
      <c r="F182" s="13"/>
      <c r="G182" s="13"/>
      <c r="H182" s="28"/>
      <c r="I182" s="27"/>
      <c r="J182" s="13"/>
      <c r="K182" s="29" t="str">
        <f t="shared" si="155"/>
        <v/>
      </c>
      <c r="L182" s="14"/>
      <c r="M182" s="30"/>
      <c r="N182" s="13"/>
      <c r="O182" s="13"/>
      <c r="P182" s="14"/>
      <c r="Q182" s="31"/>
      <c r="R182" s="32" t="str">
        <f t="shared" si="156"/>
        <v>00</v>
      </c>
      <c r="S182" s="32" t="str">
        <f t="shared" si="157"/>
        <v/>
      </c>
      <c r="T182" s="32" t="str">
        <f t="shared" si="158"/>
        <v xml:space="preserve">                </v>
      </c>
      <c r="U182" s="32" t="str">
        <f t="shared" si="159"/>
        <v/>
      </c>
      <c r="V182" s="32" t="str">
        <f t="shared" si="160"/>
        <v>0000</v>
      </c>
      <c r="W182" s="32" t="str">
        <f t="shared" si="161"/>
        <v>000</v>
      </c>
      <c r="X182" s="32" t="str">
        <f t="shared" si="162"/>
        <v/>
      </c>
      <c r="Y182" s="32" t="str">
        <f t="shared" si="163"/>
        <v/>
      </c>
      <c r="Z182" s="32" t="str">
        <f t="shared" si="164"/>
        <v/>
      </c>
      <c r="AA182" s="32" t="str">
        <f t="shared" si="165"/>
        <v>00</v>
      </c>
      <c r="AB182" s="32" t="str">
        <f t="shared" si="166"/>
        <v>0</v>
      </c>
      <c r="AC182" s="32" t="str">
        <f t="shared" si="167"/>
        <v/>
      </c>
      <c r="AD182" s="32" t="str">
        <f t="shared" si="168"/>
        <v xml:space="preserve">  0.00</v>
      </c>
      <c r="AE182" s="32" t="str">
        <f t="shared" si="169"/>
        <v xml:space="preserve">          </v>
      </c>
      <c r="AF182" s="32" t="str">
        <f t="shared" si="170"/>
        <v>00</v>
      </c>
      <c r="AG182" s="32" t="str">
        <f t="shared" si="171"/>
        <v xml:space="preserve">                    </v>
      </c>
      <c r="AH182" s="32" t="str">
        <f t="shared" si="172"/>
        <v>00000000000000</v>
      </c>
      <c r="AI182" s="32" t="str">
        <f t="shared" si="173"/>
        <v>00000000000000</v>
      </c>
      <c r="AJ182" s="23" t="str">
        <f t="shared" si="174"/>
        <v/>
      </c>
      <c r="AK182" s="24" t="str">
        <f t="shared" si="175"/>
        <v/>
      </c>
      <c r="AL182" s="32" t="str">
        <f t="shared" si="176"/>
        <v/>
      </c>
      <c r="AM182" s="32" t="str">
        <f t="shared" si="177"/>
        <v/>
      </c>
      <c r="AN182" s="32" t="str">
        <f>IF($A182="","",IFERROR(MATCH($F182,'Tablas de Códigos'!$G$28:$G$52,0),""))</f>
        <v/>
      </c>
      <c r="AO182" s="33" t="str">
        <f>IF($AN182="","",INDEX('Tablas de Códigos'!$H$28:$H$52,$AN182))</f>
        <v/>
      </c>
      <c r="AP182" s="32" t="str">
        <f>IF($AN182="","",INDEX('Tablas de Códigos'!$I$28:$I$52,$AN182))</f>
        <v/>
      </c>
      <c r="AQ182" s="32" t="str">
        <f>IF($AN182="","",INDEX('Tablas de Códigos'!$J$28:$J$52,$AN182))</f>
        <v/>
      </c>
      <c r="AR182" s="32" t="str">
        <f>IF($AN182="","",INDEX('Tablas de Códigos'!$K$28:$K$52,$AN182))</f>
        <v/>
      </c>
      <c r="AS182" s="32" t="str">
        <f>IF($AN182="","",INDEX('Tablas de Códigos'!$L$28:$L$52,$AN182))</f>
        <v/>
      </c>
      <c r="AT182" s="32" t="str">
        <f>IF($AN182="","",INDEX('Tablas de Códigos'!$M$28:$M$52,$AN182))</f>
        <v/>
      </c>
      <c r="AU182" s="32" t="str">
        <f t="shared" si="178"/>
        <v/>
      </c>
      <c r="AV182" s="32" t="str">
        <f t="shared" si="179"/>
        <v/>
      </c>
      <c r="AW182" s="33" t="str">
        <f t="shared" si="180"/>
        <v/>
      </c>
      <c r="AX182" s="33" t="str">
        <f>IF($A182="","",SUMIFS($H$5:H182,$O$5:O182,$O182,$F$5:F182,$F182,$AL$5:AL182,$AL182))</f>
        <v/>
      </c>
      <c r="AY182" s="33" t="str">
        <f>IF($A182="","",SUMIFS($H$5:H181,$O$5:O181,$O182,$F$5:F181,$F182,$AL$5:AL181,$AL182))</f>
        <v/>
      </c>
      <c r="AZ182" s="33" t="str">
        <f t="shared" si="181"/>
        <v/>
      </c>
      <c r="BA182" s="33" t="str">
        <f t="shared" si="182"/>
        <v/>
      </c>
      <c r="BB182" s="33" t="str">
        <f>IF($A182="","",IF($AM182,IF($AQ182="PORC",$AZ182*$AR182,IF($AQ182="ESCALA_GRAL",(INDEX('Tablas de Códigos'!$D$58:$D$65,MATCH($AZ182,'Tablas de Códigos'!$B$58:$B$65,1))+INDEX('Tablas de Códigos'!$E$58:$E$65,MATCH($AZ182,'Tablas de Códigos'!$B$58:$B$65,1))*($AZ182-INDEX('Tablas de Códigos'!$F$58:$F$65,MATCH($AZ182,'Tablas de Códigos'!$B$58:$B$65,1)))),IF($AQ182="ESCALA_119",(INDEX('Tablas de Códigos'!$D$69:$D$76,MATCH($AZ182,'Tablas de Códigos'!$B$69:$B$76,1))+INDEX('Tablas de Códigos'!$E$69:$E$76,MATCH($AZ182,'Tablas de Códigos'!$B$69:$B$76,1))*($AZ182-INDEX('Tablas de Códigos'!$F$69:$F$76,MATCH($AZ182,'Tablas de Códigos'!$B$69:$B$76,1)))),0))),$AZ182*$AV182))</f>
        <v/>
      </c>
      <c r="BC182" s="33" t="str">
        <f>IF($A182="","",IF($AM182,IF($AQ182="PORC",$BA182*$AR182,IF($AQ182="ESCALA_GRAL",(INDEX('Tablas de Códigos'!$D$58:$D$65,MATCH($BA182,'Tablas de Códigos'!$B$58:$B$65,1))+INDEX('Tablas de Códigos'!$E$58:$E$65,MATCH($BA182,'Tablas de Códigos'!$B$58:$B$65,1))*($BA182-INDEX('Tablas de Códigos'!$F$58:$F$65,MATCH($BA182,'Tablas de Códigos'!$B$58:$B$65,1)))),IF($AQ182="ESCALA_119",(INDEX('Tablas de Códigos'!$D$69:$D$76,MATCH($BA182,'Tablas de Códigos'!$B$69:$B$76,1))+INDEX('Tablas de Códigos'!$E$69:$E$76,MATCH($BA182,'Tablas de Códigos'!$B$69:$B$76,1))*($BA182-INDEX('Tablas de Códigos'!$F$69:$F$76,MATCH($BA182,'Tablas de Códigos'!$B$69:$B$76,1)))),0))),$BA182*$AV182))</f>
        <v/>
      </c>
      <c r="BD182" s="33" t="str">
        <f t="shared" si="183"/>
        <v/>
      </c>
      <c r="BE182" s="33" t="str">
        <f t="shared" si="184"/>
        <v/>
      </c>
      <c r="BF182" s="33" t="str">
        <f t="shared" si="185"/>
        <v/>
      </c>
    </row>
    <row r="183" spans="1:58" ht="15" customHeight="1">
      <c r="A183" s="13"/>
      <c r="B183" s="27"/>
      <c r="C183" s="13"/>
      <c r="D183" s="28"/>
      <c r="E183" s="13"/>
      <c r="F183" s="13"/>
      <c r="G183" s="13"/>
      <c r="H183" s="28"/>
      <c r="I183" s="27"/>
      <c r="J183" s="13"/>
      <c r="K183" s="29" t="str">
        <f t="shared" si="155"/>
        <v/>
      </c>
      <c r="L183" s="14"/>
      <c r="M183" s="30"/>
      <c r="N183" s="13"/>
      <c r="O183" s="13"/>
      <c r="P183" s="14"/>
      <c r="Q183" s="31"/>
      <c r="R183" s="32" t="str">
        <f t="shared" si="156"/>
        <v>00</v>
      </c>
      <c r="S183" s="32" t="str">
        <f t="shared" si="157"/>
        <v/>
      </c>
      <c r="T183" s="32" t="str">
        <f t="shared" si="158"/>
        <v xml:space="preserve">                </v>
      </c>
      <c r="U183" s="32" t="str">
        <f t="shared" si="159"/>
        <v/>
      </c>
      <c r="V183" s="32" t="str">
        <f t="shared" si="160"/>
        <v>0000</v>
      </c>
      <c r="W183" s="32" t="str">
        <f t="shared" si="161"/>
        <v>000</v>
      </c>
      <c r="X183" s="32" t="str">
        <f t="shared" si="162"/>
        <v/>
      </c>
      <c r="Y183" s="32" t="str">
        <f t="shared" si="163"/>
        <v/>
      </c>
      <c r="Z183" s="32" t="str">
        <f t="shared" si="164"/>
        <v/>
      </c>
      <c r="AA183" s="32" t="str">
        <f t="shared" si="165"/>
        <v>00</v>
      </c>
      <c r="AB183" s="32" t="str">
        <f t="shared" si="166"/>
        <v>0</v>
      </c>
      <c r="AC183" s="32" t="str">
        <f t="shared" si="167"/>
        <v/>
      </c>
      <c r="AD183" s="32" t="str">
        <f t="shared" si="168"/>
        <v xml:space="preserve">  0.00</v>
      </c>
      <c r="AE183" s="32" t="str">
        <f t="shared" si="169"/>
        <v xml:space="preserve">          </v>
      </c>
      <c r="AF183" s="32" t="str">
        <f t="shared" si="170"/>
        <v>00</v>
      </c>
      <c r="AG183" s="32" t="str">
        <f t="shared" si="171"/>
        <v xml:space="preserve">                    </v>
      </c>
      <c r="AH183" s="32" t="str">
        <f t="shared" si="172"/>
        <v>00000000000000</v>
      </c>
      <c r="AI183" s="32" t="str">
        <f t="shared" si="173"/>
        <v>00000000000000</v>
      </c>
      <c r="AJ183" s="23" t="str">
        <f t="shared" si="174"/>
        <v/>
      </c>
      <c r="AK183" s="24" t="str">
        <f t="shared" si="175"/>
        <v/>
      </c>
      <c r="AL183" s="32" t="str">
        <f t="shared" si="176"/>
        <v/>
      </c>
      <c r="AM183" s="32" t="str">
        <f t="shared" si="177"/>
        <v/>
      </c>
      <c r="AN183" s="32" t="str">
        <f>IF($A183="","",IFERROR(MATCH($F183,'Tablas de Códigos'!$G$28:$G$52,0),""))</f>
        <v/>
      </c>
      <c r="AO183" s="33" t="str">
        <f>IF($AN183="","",INDEX('Tablas de Códigos'!$H$28:$H$52,$AN183))</f>
        <v/>
      </c>
      <c r="AP183" s="32" t="str">
        <f>IF($AN183="","",INDEX('Tablas de Códigos'!$I$28:$I$52,$AN183))</f>
        <v/>
      </c>
      <c r="AQ183" s="32" t="str">
        <f>IF($AN183="","",INDEX('Tablas de Códigos'!$J$28:$J$52,$AN183))</f>
        <v/>
      </c>
      <c r="AR183" s="32" t="str">
        <f>IF($AN183="","",INDEX('Tablas de Códigos'!$K$28:$K$52,$AN183))</f>
        <v/>
      </c>
      <c r="AS183" s="32" t="str">
        <f>IF($AN183="","",INDEX('Tablas de Códigos'!$L$28:$L$52,$AN183))</f>
        <v/>
      </c>
      <c r="AT183" s="32" t="str">
        <f>IF($AN183="","",INDEX('Tablas de Códigos'!$M$28:$M$52,$AN183))</f>
        <v/>
      </c>
      <c r="AU183" s="32" t="str">
        <f t="shared" si="178"/>
        <v/>
      </c>
      <c r="AV183" s="32" t="str">
        <f t="shared" si="179"/>
        <v/>
      </c>
      <c r="AW183" s="33" t="str">
        <f t="shared" si="180"/>
        <v/>
      </c>
      <c r="AX183" s="33" t="str">
        <f>IF($A183="","",SUMIFS($H$5:H183,$O$5:O183,$O183,$F$5:F183,$F183,$AL$5:AL183,$AL183))</f>
        <v/>
      </c>
      <c r="AY183" s="33" t="str">
        <f>IF($A183="","",SUMIFS($H$5:H182,$O$5:O182,$O183,$F$5:F182,$F183,$AL$5:AL182,$AL183))</f>
        <v/>
      </c>
      <c r="AZ183" s="33" t="str">
        <f t="shared" si="181"/>
        <v/>
      </c>
      <c r="BA183" s="33" t="str">
        <f t="shared" si="182"/>
        <v/>
      </c>
      <c r="BB183" s="33" t="str">
        <f>IF($A183="","",IF($AM183,IF($AQ183="PORC",$AZ183*$AR183,IF($AQ183="ESCALA_GRAL",(INDEX('Tablas de Códigos'!$D$58:$D$65,MATCH($AZ183,'Tablas de Códigos'!$B$58:$B$65,1))+INDEX('Tablas de Códigos'!$E$58:$E$65,MATCH($AZ183,'Tablas de Códigos'!$B$58:$B$65,1))*($AZ183-INDEX('Tablas de Códigos'!$F$58:$F$65,MATCH($AZ183,'Tablas de Códigos'!$B$58:$B$65,1)))),IF($AQ183="ESCALA_119",(INDEX('Tablas de Códigos'!$D$69:$D$76,MATCH($AZ183,'Tablas de Códigos'!$B$69:$B$76,1))+INDEX('Tablas de Códigos'!$E$69:$E$76,MATCH($AZ183,'Tablas de Códigos'!$B$69:$B$76,1))*($AZ183-INDEX('Tablas de Códigos'!$F$69:$F$76,MATCH($AZ183,'Tablas de Códigos'!$B$69:$B$76,1)))),0))),$AZ183*$AV183))</f>
        <v/>
      </c>
      <c r="BC183" s="33" t="str">
        <f>IF($A183="","",IF($AM183,IF($AQ183="PORC",$BA183*$AR183,IF($AQ183="ESCALA_GRAL",(INDEX('Tablas de Códigos'!$D$58:$D$65,MATCH($BA183,'Tablas de Códigos'!$B$58:$B$65,1))+INDEX('Tablas de Códigos'!$E$58:$E$65,MATCH($BA183,'Tablas de Códigos'!$B$58:$B$65,1))*($BA183-INDEX('Tablas de Códigos'!$F$58:$F$65,MATCH($BA183,'Tablas de Códigos'!$B$58:$B$65,1)))),IF($AQ183="ESCALA_119",(INDEX('Tablas de Códigos'!$D$69:$D$76,MATCH($BA183,'Tablas de Códigos'!$B$69:$B$76,1))+INDEX('Tablas de Códigos'!$E$69:$E$76,MATCH($BA183,'Tablas de Códigos'!$B$69:$B$76,1))*($BA183-INDEX('Tablas de Códigos'!$F$69:$F$76,MATCH($BA183,'Tablas de Códigos'!$B$69:$B$76,1)))),0))),$BA183*$AV183))</f>
        <v/>
      </c>
      <c r="BD183" s="33" t="str">
        <f t="shared" si="183"/>
        <v/>
      </c>
      <c r="BE183" s="33" t="str">
        <f t="shared" si="184"/>
        <v/>
      </c>
      <c r="BF183" s="33" t="str">
        <f t="shared" si="185"/>
        <v/>
      </c>
    </row>
    <row r="184" spans="1:58" ht="15" customHeight="1">
      <c r="A184" s="13"/>
      <c r="B184" s="27"/>
      <c r="C184" s="13"/>
      <c r="D184" s="28"/>
      <c r="E184" s="13"/>
      <c r="F184" s="13"/>
      <c r="G184" s="13"/>
      <c r="H184" s="28"/>
      <c r="I184" s="27"/>
      <c r="J184" s="13"/>
      <c r="K184" s="29" t="str">
        <f t="shared" si="155"/>
        <v/>
      </c>
      <c r="L184" s="14"/>
      <c r="M184" s="30"/>
      <c r="N184" s="13"/>
      <c r="O184" s="13"/>
      <c r="P184" s="14"/>
      <c r="Q184" s="31"/>
      <c r="R184" s="32" t="str">
        <f t="shared" si="156"/>
        <v>00</v>
      </c>
      <c r="S184" s="32" t="str">
        <f t="shared" si="157"/>
        <v/>
      </c>
      <c r="T184" s="32" t="str">
        <f t="shared" si="158"/>
        <v xml:space="preserve">                </v>
      </c>
      <c r="U184" s="32" t="str">
        <f t="shared" si="159"/>
        <v/>
      </c>
      <c r="V184" s="32" t="str">
        <f t="shared" si="160"/>
        <v>0000</v>
      </c>
      <c r="W184" s="32" t="str">
        <f t="shared" si="161"/>
        <v>000</v>
      </c>
      <c r="X184" s="32" t="str">
        <f t="shared" si="162"/>
        <v/>
      </c>
      <c r="Y184" s="32" t="str">
        <f t="shared" si="163"/>
        <v/>
      </c>
      <c r="Z184" s="32" t="str">
        <f t="shared" si="164"/>
        <v/>
      </c>
      <c r="AA184" s="32" t="str">
        <f t="shared" si="165"/>
        <v>00</v>
      </c>
      <c r="AB184" s="32" t="str">
        <f t="shared" si="166"/>
        <v>0</v>
      </c>
      <c r="AC184" s="32" t="str">
        <f t="shared" si="167"/>
        <v/>
      </c>
      <c r="AD184" s="32" t="str">
        <f t="shared" si="168"/>
        <v xml:space="preserve">  0.00</v>
      </c>
      <c r="AE184" s="32" t="str">
        <f t="shared" si="169"/>
        <v xml:space="preserve">          </v>
      </c>
      <c r="AF184" s="32" t="str">
        <f t="shared" si="170"/>
        <v>00</v>
      </c>
      <c r="AG184" s="32" t="str">
        <f t="shared" si="171"/>
        <v xml:space="preserve">                    </v>
      </c>
      <c r="AH184" s="32" t="str">
        <f t="shared" si="172"/>
        <v>00000000000000</v>
      </c>
      <c r="AI184" s="32" t="str">
        <f t="shared" si="173"/>
        <v>00000000000000</v>
      </c>
      <c r="AJ184" s="23" t="str">
        <f t="shared" si="174"/>
        <v/>
      </c>
      <c r="AK184" s="24" t="str">
        <f t="shared" si="175"/>
        <v/>
      </c>
      <c r="AL184" s="32" t="str">
        <f t="shared" si="176"/>
        <v/>
      </c>
      <c r="AM184" s="32" t="str">
        <f t="shared" si="177"/>
        <v/>
      </c>
      <c r="AN184" s="32" t="str">
        <f>IF($A184="","",IFERROR(MATCH($F184,'Tablas de Códigos'!$G$28:$G$52,0),""))</f>
        <v/>
      </c>
      <c r="AO184" s="33" t="str">
        <f>IF($AN184="","",INDEX('Tablas de Códigos'!$H$28:$H$52,$AN184))</f>
        <v/>
      </c>
      <c r="AP184" s="32" t="str">
        <f>IF($AN184="","",INDEX('Tablas de Códigos'!$I$28:$I$52,$AN184))</f>
        <v/>
      </c>
      <c r="AQ184" s="32" t="str">
        <f>IF($AN184="","",INDEX('Tablas de Códigos'!$J$28:$J$52,$AN184))</f>
        <v/>
      </c>
      <c r="AR184" s="32" t="str">
        <f>IF($AN184="","",INDEX('Tablas de Códigos'!$K$28:$K$52,$AN184))</f>
        <v/>
      </c>
      <c r="AS184" s="32" t="str">
        <f>IF($AN184="","",INDEX('Tablas de Códigos'!$L$28:$L$52,$AN184))</f>
        <v/>
      </c>
      <c r="AT184" s="32" t="str">
        <f>IF($AN184="","",INDEX('Tablas de Códigos'!$M$28:$M$52,$AN184))</f>
        <v/>
      </c>
      <c r="AU184" s="32" t="str">
        <f t="shared" si="178"/>
        <v/>
      </c>
      <c r="AV184" s="32" t="str">
        <f t="shared" si="179"/>
        <v/>
      </c>
      <c r="AW184" s="33" t="str">
        <f t="shared" si="180"/>
        <v/>
      </c>
      <c r="AX184" s="33" t="str">
        <f>IF($A184="","",SUMIFS($H$5:H184,$O$5:O184,$O184,$F$5:F184,$F184,$AL$5:AL184,$AL184))</f>
        <v/>
      </c>
      <c r="AY184" s="33" t="str">
        <f>IF($A184="","",SUMIFS($H$5:H183,$O$5:O183,$O184,$F$5:F183,$F184,$AL$5:AL183,$AL184))</f>
        <v/>
      </c>
      <c r="AZ184" s="33" t="str">
        <f t="shared" si="181"/>
        <v/>
      </c>
      <c r="BA184" s="33" t="str">
        <f t="shared" si="182"/>
        <v/>
      </c>
      <c r="BB184" s="33" t="str">
        <f>IF($A184="","",IF($AM184,IF($AQ184="PORC",$AZ184*$AR184,IF($AQ184="ESCALA_GRAL",(INDEX('Tablas de Códigos'!$D$58:$D$65,MATCH($AZ184,'Tablas de Códigos'!$B$58:$B$65,1))+INDEX('Tablas de Códigos'!$E$58:$E$65,MATCH($AZ184,'Tablas de Códigos'!$B$58:$B$65,1))*($AZ184-INDEX('Tablas de Códigos'!$F$58:$F$65,MATCH($AZ184,'Tablas de Códigos'!$B$58:$B$65,1)))),IF($AQ184="ESCALA_119",(INDEX('Tablas de Códigos'!$D$69:$D$76,MATCH($AZ184,'Tablas de Códigos'!$B$69:$B$76,1))+INDEX('Tablas de Códigos'!$E$69:$E$76,MATCH($AZ184,'Tablas de Códigos'!$B$69:$B$76,1))*($AZ184-INDEX('Tablas de Códigos'!$F$69:$F$76,MATCH($AZ184,'Tablas de Códigos'!$B$69:$B$76,1)))),0))),$AZ184*$AV184))</f>
        <v/>
      </c>
      <c r="BC184" s="33" t="str">
        <f>IF($A184="","",IF($AM184,IF($AQ184="PORC",$BA184*$AR184,IF($AQ184="ESCALA_GRAL",(INDEX('Tablas de Códigos'!$D$58:$D$65,MATCH($BA184,'Tablas de Códigos'!$B$58:$B$65,1))+INDEX('Tablas de Códigos'!$E$58:$E$65,MATCH($BA184,'Tablas de Códigos'!$B$58:$B$65,1))*($BA184-INDEX('Tablas de Códigos'!$F$58:$F$65,MATCH($BA184,'Tablas de Códigos'!$B$58:$B$65,1)))),IF($AQ184="ESCALA_119",(INDEX('Tablas de Códigos'!$D$69:$D$76,MATCH($BA184,'Tablas de Códigos'!$B$69:$B$76,1))+INDEX('Tablas de Códigos'!$E$69:$E$76,MATCH($BA184,'Tablas de Códigos'!$B$69:$B$76,1))*($BA184-INDEX('Tablas de Códigos'!$F$69:$F$76,MATCH($BA184,'Tablas de Códigos'!$B$69:$B$76,1)))),0))),$BA184*$AV184))</f>
        <v/>
      </c>
      <c r="BD184" s="33" t="str">
        <f t="shared" si="183"/>
        <v/>
      </c>
      <c r="BE184" s="33" t="str">
        <f t="shared" si="184"/>
        <v/>
      </c>
      <c r="BF184" s="33" t="str">
        <f t="shared" si="185"/>
        <v/>
      </c>
    </row>
    <row r="185" spans="1:58" ht="15" customHeight="1">
      <c r="A185" s="13"/>
      <c r="B185" s="27"/>
      <c r="C185" s="13"/>
      <c r="D185" s="28"/>
      <c r="E185" s="13"/>
      <c r="F185" s="13"/>
      <c r="G185" s="13"/>
      <c r="H185" s="28"/>
      <c r="I185" s="27"/>
      <c r="J185" s="13"/>
      <c r="K185" s="29" t="str">
        <f t="shared" si="155"/>
        <v/>
      </c>
      <c r="L185" s="14"/>
      <c r="M185" s="30"/>
      <c r="N185" s="13"/>
      <c r="O185" s="13"/>
      <c r="P185" s="14"/>
      <c r="Q185" s="31"/>
      <c r="R185" s="32" t="str">
        <f t="shared" si="156"/>
        <v>00</v>
      </c>
      <c r="S185" s="32" t="str">
        <f t="shared" si="157"/>
        <v/>
      </c>
      <c r="T185" s="32" t="str">
        <f t="shared" si="158"/>
        <v xml:space="preserve">                </v>
      </c>
      <c r="U185" s="32" t="str">
        <f t="shared" si="159"/>
        <v/>
      </c>
      <c r="V185" s="32" t="str">
        <f t="shared" si="160"/>
        <v>0000</v>
      </c>
      <c r="W185" s="32" t="str">
        <f t="shared" si="161"/>
        <v>000</v>
      </c>
      <c r="X185" s="32" t="str">
        <f t="shared" si="162"/>
        <v/>
      </c>
      <c r="Y185" s="32" t="str">
        <f t="shared" si="163"/>
        <v/>
      </c>
      <c r="Z185" s="32" t="str">
        <f t="shared" si="164"/>
        <v/>
      </c>
      <c r="AA185" s="32" t="str">
        <f t="shared" si="165"/>
        <v>00</v>
      </c>
      <c r="AB185" s="32" t="str">
        <f t="shared" si="166"/>
        <v>0</v>
      </c>
      <c r="AC185" s="32" t="str">
        <f t="shared" si="167"/>
        <v/>
      </c>
      <c r="AD185" s="32" t="str">
        <f t="shared" si="168"/>
        <v xml:space="preserve">  0.00</v>
      </c>
      <c r="AE185" s="32" t="str">
        <f t="shared" si="169"/>
        <v xml:space="preserve">          </v>
      </c>
      <c r="AF185" s="32" t="str">
        <f t="shared" si="170"/>
        <v>00</v>
      </c>
      <c r="AG185" s="32" t="str">
        <f t="shared" si="171"/>
        <v xml:space="preserve">                    </v>
      </c>
      <c r="AH185" s="32" t="str">
        <f t="shared" si="172"/>
        <v>00000000000000</v>
      </c>
      <c r="AI185" s="32" t="str">
        <f t="shared" si="173"/>
        <v>00000000000000</v>
      </c>
      <c r="AJ185" s="23" t="str">
        <f t="shared" si="174"/>
        <v/>
      </c>
      <c r="AK185" s="24" t="str">
        <f t="shared" si="175"/>
        <v/>
      </c>
      <c r="AL185" s="32" t="str">
        <f t="shared" si="176"/>
        <v/>
      </c>
      <c r="AM185" s="32" t="str">
        <f t="shared" si="177"/>
        <v/>
      </c>
      <c r="AN185" s="32" t="str">
        <f>IF($A185="","",IFERROR(MATCH($F185,'Tablas de Códigos'!$G$28:$G$52,0),""))</f>
        <v/>
      </c>
      <c r="AO185" s="33" t="str">
        <f>IF($AN185="","",INDEX('Tablas de Códigos'!$H$28:$H$52,$AN185))</f>
        <v/>
      </c>
      <c r="AP185" s="32" t="str">
        <f>IF($AN185="","",INDEX('Tablas de Códigos'!$I$28:$I$52,$AN185))</f>
        <v/>
      </c>
      <c r="AQ185" s="32" t="str">
        <f>IF($AN185="","",INDEX('Tablas de Códigos'!$J$28:$J$52,$AN185))</f>
        <v/>
      </c>
      <c r="AR185" s="32" t="str">
        <f>IF($AN185="","",INDEX('Tablas de Códigos'!$K$28:$K$52,$AN185))</f>
        <v/>
      </c>
      <c r="AS185" s="32" t="str">
        <f>IF($AN185="","",INDEX('Tablas de Códigos'!$L$28:$L$52,$AN185))</f>
        <v/>
      </c>
      <c r="AT185" s="32" t="str">
        <f>IF($AN185="","",INDEX('Tablas de Códigos'!$M$28:$M$52,$AN185))</f>
        <v/>
      </c>
      <c r="AU185" s="32" t="str">
        <f t="shared" si="178"/>
        <v/>
      </c>
      <c r="AV185" s="32" t="str">
        <f t="shared" si="179"/>
        <v/>
      </c>
      <c r="AW185" s="33" t="str">
        <f t="shared" si="180"/>
        <v/>
      </c>
      <c r="AX185" s="33" t="str">
        <f>IF($A185="","",SUMIFS($H$5:H185,$O$5:O185,$O185,$F$5:F185,$F185,$AL$5:AL185,$AL185))</f>
        <v/>
      </c>
      <c r="AY185" s="33" t="str">
        <f>IF($A185="","",SUMIFS($H$5:H184,$O$5:O184,$O185,$F$5:F184,$F185,$AL$5:AL184,$AL185))</f>
        <v/>
      </c>
      <c r="AZ185" s="33" t="str">
        <f t="shared" si="181"/>
        <v/>
      </c>
      <c r="BA185" s="33" t="str">
        <f t="shared" si="182"/>
        <v/>
      </c>
      <c r="BB185" s="33" t="str">
        <f>IF($A185="","",IF($AM185,IF($AQ185="PORC",$AZ185*$AR185,IF($AQ185="ESCALA_GRAL",(INDEX('Tablas de Códigos'!$D$58:$D$65,MATCH($AZ185,'Tablas de Códigos'!$B$58:$B$65,1))+INDEX('Tablas de Códigos'!$E$58:$E$65,MATCH($AZ185,'Tablas de Códigos'!$B$58:$B$65,1))*($AZ185-INDEX('Tablas de Códigos'!$F$58:$F$65,MATCH($AZ185,'Tablas de Códigos'!$B$58:$B$65,1)))),IF($AQ185="ESCALA_119",(INDEX('Tablas de Códigos'!$D$69:$D$76,MATCH($AZ185,'Tablas de Códigos'!$B$69:$B$76,1))+INDEX('Tablas de Códigos'!$E$69:$E$76,MATCH($AZ185,'Tablas de Códigos'!$B$69:$B$76,1))*($AZ185-INDEX('Tablas de Códigos'!$F$69:$F$76,MATCH($AZ185,'Tablas de Códigos'!$B$69:$B$76,1)))),0))),$AZ185*$AV185))</f>
        <v/>
      </c>
      <c r="BC185" s="33" t="str">
        <f>IF($A185="","",IF($AM185,IF($AQ185="PORC",$BA185*$AR185,IF($AQ185="ESCALA_GRAL",(INDEX('Tablas de Códigos'!$D$58:$D$65,MATCH($BA185,'Tablas de Códigos'!$B$58:$B$65,1))+INDEX('Tablas de Códigos'!$E$58:$E$65,MATCH($BA185,'Tablas de Códigos'!$B$58:$B$65,1))*($BA185-INDEX('Tablas de Códigos'!$F$58:$F$65,MATCH($BA185,'Tablas de Códigos'!$B$58:$B$65,1)))),IF($AQ185="ESCALA_119",(INDEX('Tablas de Códigos'!$D$69:$D$76,MATCH($BA185,'Tablas de Códigos'!$B$69:$B$76,1))+INDEX('Tablas de Códigos'!$E$69:$E$76,MATCH($BA185,'Tablas de Códigos'!$B$69:$B$76,1))*($BA185-INDEX('Tablas de Códigos'!$F$69:$F$76,MATCH($BA185,'Tablas de Códigos'!$B$69:$B$76,1)))),0))),$BA185*$AV185))</f>
        <v/>
      </c>
      <c r="BD185" s="33" t="str">
        <f t="shared" si="183"/>
        <v/>
      </c>
      <c r="BE185" s="33" t="str">
        <f t="shared" si="184"/>
        <v/>
      </c>
      <c r="BF185" s="33" t="str">
        <f t="shared" si="185"/>
        <v/>
      </c>
    </row>
    <row r="186" spans="1:58" ht="15" customHeight="1">
      <c r="A186" s="13"/>
      <c r="B186" s="27"/>
      <c r="C186" s="13"/>
      <c r="D186" s="28"/>
      <c r="E186" s="13"/>
      <c r="F186" s="13"/>
      <c r="G186" s="13"/>
      <c r="H186" s="28"/>
      <c r="I186" s="27"/>
      <c r="J186" s="13"/>
      <c r="K186" s="29" t="str">
        <f t="shared" si="155"/>
        <v/>
      </c>
      <c r="L186" s="14"/>
      <c r="M186" s="30"/>
      <c r="N186" s="13"/>
      <c r="O186" s="13"/>
      <c r="P186" s="14"/>
      <c r="Q186" s="31"/>
      <c r="R186" s="32" t="str">
        <f t="shared" si="156"/>
        <v>00</v>
      </c>
      <c r="S186" s="32" t="str">
        <f t="shared" si="157"/>
        <v/>
      </c>
      <c r="T186" s="32" t="str">
        <f t="shared" si="158"/>
        <v xml:space="preserve">                </v>
      </c>
      <c r="U186" s="32" t="str">
        <f t="shared" si="159"/>
        <v/>
      </c>
      <c r="V186" s="32" t="str">
        <f t="shared" si="160"/>
        <v>0000</v>
      </c>
      <c r="W186" s="32" t="str">
        <f t="shared" si="161"/>
        <v>000</v>
      </c>
      <c r="X186" s="32" t="str">
        <f t="shared" si="162"/>
        <v/>
      </c>
      <c r="Y186" s="32" t="str">
        <f t="shared" si="163"/>
        <v/>
      </c>
      <c r="Z186" s="32" t="str">
        <f t="shared" si="164"/>
        <v/>
      </c>
      <c r="AA186" s="32" t="str">
        <f t="shared" si="165"/>
        <v>00</v>
      </c>
      <c r="AB186" s="32" t="str">
        <f t="shared" si="166"/>
        <v>0</v>
      </c>
      <c r="AC186" s="32" t="str">
        <f t="shared" si="167"/>
        <v/>
      </c>
      <c r="AD186" s="32" t="str">
        <f t="shared" si="168"/>
        <v xml:space="preserve">  0.00</v>
      </c>
      <c r="AE186" s="32" t="str">
        <f t="shared" si="169"/>
        <v xml:space="preserve">          </v>
      </c>
      <c r="AF186" s="32" t="str">
        <f t="shared" si="170"/>
        <v>00</v>
      </c>
      <c r="AG186" s="32" t="str">
        <f t="shared" si="171"/>
        <v xml:space="preserve">                    </v>
      </c>
      <c r="AH186" s="32" t="str">
        <f t="shared" si="172"/>
        <v>00000000000000</v>
      </c>
      <c r="AI186" s="32" t="str">
        <f t="shared" si="173"/>
        <v>00000000000000</v>
      </c>
      <c r="AJ186" s="23" t="str">
        <f t="shared" si="174"/>
        <v/>
      </c>
      <c r="AK186" s="24" t="str">
        <f t="shared" si="175"/>
        <v/>
      </c>
      <c r="AL186" s="32" t="str">
        <f t="shared" si="176"/>
        <v/>
      </c>
      <c r="AM186" s="32" t="str">
        <f t="shared" si="177"/>
        <v/>
      </c>
      <c r="AN186" s="32" t="str">
        <f>IF($A186="","",IFERROR(MATCH($F186,'Tablas de Códigos'!$G$28:$G$52,0),""))</f>
        <v/>
      </c>
      <c r="AO186" s="33" t="str">
        <f>IF($AN186="","",INDEX('Tablas de Códigos'!$H$28:$H$52,$AN186))</f>
        <v/>
      </c>
      <c r="AP186" s="32" t="str">
        <f>IF($AN186="","",INDEX('Tablas de Códigos'!$I$28:$I$52,$AN186))</f>
        <v/>
      </c>
      <c r="AQ186" s="32" t="str">
        <f>IF($AN186="","",INDEX('Tablas de Códigos'!$J$28:$J$52,$AN186))</f>
        <v/>
      </c>
      <c r="AR186" s="32" t="str">
        <f>IF($AN186="","",INDEX('Tablas de Códigos'!$K$28:$K$52,$AN186))</f>
        <v/>
      </c>
      <c r="AS186" s="32" t="str">
        <f>IF($AN186="","",INDEX('Tablas de Códigos'!$L$28:$L$52,$AN186))</f>
        <v/>
      </c>
      <c r="AT186" s="32" t="str">
        <f>IF($AN186="","",INDEX('Tablas de Códigos'!$M$28:$M$52,$AN186))</f>
        <v/>
      </c>
      <c r="AU186" s="32" t="str">
        <f t="shared" si="178"/>
        <v/>
      </c>
      <c r="AV186" s="32" t="str">
        <f t="shared" si="179"/>
        <v/>
      </c>
      <c r="AW186" s="33" t="str">
        <f t="shared" si="180"/>
        <v/>
      </c>
      <c r="AX186" s="33" t="str">
        <f>IF($A186="","",SUMIFS($H$5:H186,$O$5:O186,$O186,$F$5:F186,$F186,$AL$5:AL186,$AL186))</f>
        <v/>
      </c>
      <c r="AY186" s="33" t="str">
        <f>IF($A186="","",SUMIFS($H$5:H185,$O$5:O185,$O186,$F$5:F185,$F186,$AL$5:AL185,$AL186))</f>
        <v/>
      </c>
      <c r="AZ186" s="33" t="str">
        <f t="shared" si="181"/>
        <v/>
      </c>
      <c r="BA186" s="33" t="str">
        <f t="shared" si="182"/>
        <v/>
      </c>
      <c r="BB186" s="33" t="str">
        <f>IF($A186="","",IF($AM186,IF($AQ186="PORC",$AZ186*$AR186,IF($AQ186="ESCALA_GRAL",(INDEX('Tablas de Códigos'!$D$58:$D$65,MATCH($AZ186,'Tablas de Códigos'!$B$58:$B$65,1))+INDEX('Tablas de Códigos'!$E$58:$E$65,MATCH($AZ186,'Tablas de Códigos'!$B$58:$B$65,1))*($AZ186-INDEX('Tablas de Códigos'!$F$58:$F$65,MATCH($AZ186,'Tablas de Códigos'!$B$58:$B$65,1)))),IF($AQ186="ESCALA_119",(INDEX('Tablas de Códigos'!$D$69:$D$76,MATCH($AZ186,'Tablas de Códigos'!$B$69:$B$76,1))+INDEX('Tablas de Códigos'!$E$69:$E$76,MATCH($AZ186,'Tablas de Códigos'!$B$69:$B$76,1))*($AZ186-INDEX('Tablas de Códigos'!$F$69:$F$76,MATCH($AZ186,'Tablas de Códigos'!$B$69:$B$76,1)))),0))),$AZ186*$AV186))</f>
        <v/>
      </c>
      <c r="BC186" s="33" t="str">
        <f>IF($A186="","",IF($AM186,IF($AQ186="PORC",$BA186*$AR186,IF($AQ186="ESCALA_GRAL",(INDEX('Tablas de Códigos'!$D$58:$D$65,MATCH($BA186,'Tablas de Códigos'!$B$58:$B$65,1))+INDEX('Tablas de Códigos'!$E$58:$E$65,MATCH($BA186,'Tablas de Códigos'!$B$58:$B$65,1))*($BA186-INDEX('Tablas de Códigos'!$F$58:$F$65,MATCH($BA186,'Tablas de Códigos'!$B$58:$B$65,1)))),IF($AQ186="ESCALA_119",(INDEX('Tablas de Códigos'!$D$69:$D$76,MATCH($BA186,'Tablas de Códigos'!$B$69:$B$76,1))+INDEX('Tablas de Códigos'!$E$69:$E$76,MATCH($BA186,'Tablas de Códigos'!$B$69:$B$76,1))*($BA186-INDEX('Tablas de Códigos'!$F$69:$F$76,MATCH($BA186,'Tablas de Códigos'!$B$69:$B$76,1)))),0))),$BA186*$AV186))</f>
        <v/>
      </c>
      <c r="BD186" s="33" t="str">
        <f t="shared" si="183"/>
        <v/>
      </c>
      <c r="BE186" s="33" t="str">
        <f t="shared" si="184"/>
        <v/>
      </c>
      <c r="BF186" s="33" t="str">
        <f t="shared" si="185"/>
        <v/>
      </c>
    </row>
    <row r="187" spans="1:58" ht="15" customHeight="1">
      <c r="A187" s="13"/>
      <c r="B187" s="27"/>
      <c r="C187" s="13"/>
      <c r="D187" s="28"/>
      <c r="E187" s="13"/>
      <c r="F187" s="13"/>
      <c r="G187" s="13"/>
      <c r="H187" s="28"/>
      <c r="I187" s="27"/>
      <c r="J187" s="13"/>
      <c r="K187" s="29" t="str">
        <f t="shared" si="155"/>
        <v/>
      </c>
      <c r="L187" s="14"/>
      <c r="M187" s="30"/>
      <c r="N187" s="13"/>
      <c r="O187" s="13"/>
      <c r="P187" s="14"/>
      <c r="Q187" s="31"/>
      <c r="R187" s="32" t="str">
        <f t="shared" si="156"/>
        <v>00</v>
      </c>
      <c r="S187" s="32" t="str">
        <f t="shared" si="157"/>
        <v/>
      </c>
      <c r="T187" s="32" t="str">
        <f t="shared" si="158"/>
        <v xml:space="preserve">                </v>
      </c>
      <c r="U187" s="32" t="str">
        <f t="shared" si="159"/>
        <v/>
      </c>
      <c r="V187" s="32" t="str">
        <f t="shared" si="160"/>
        <v>0000</v>
      </c>
      <c r="W187" s="32" t="str">
        <f t="shared" si="161"/>
        <v>000</v>
      </c>
      <c r="X187" s="32" t="str">
        <f t="shared" si="162"/>
        <v/>
      </c>
      <c r="Y187" s="32" t="str">
        <f t="shared" si="163"/>
        <v/>
      </c>
      <c r="Z187" s="32" t="str">
        <f t="shared" si="164"/>
        <v/>
      </c>
      <c r="AA187" s="32" t="str">
        <f t="shared" si="165"/>
        <v>00</v>
      </c>
      <c r="AB187" s="32" t="str">
        <f t="shared" si="166"/>
        <v>0</v>
      </c>
      <c r="AC187" s="32" t="str">
        <f t="shared" si="167"/>
        <v/>
      </c>
      <c r="AD187" s="32" t="str">
        <f t="shared" si="168"/>
        <v xml:space="preserve">  0.00</v>
      </c>
      <c r="AE187" s="32" t="str">
        <f t="shared" si="169"/>
        <v xml:space="preserve">          </v>
      </c>
      <c r="AF187" s="32" t="str">
        <f t="shared" si="170"/>
        <v>00</v>
      </c>
      <c r="AG187" s="32" t="str">
        <f t="shared" si="171"/>
        <v xml:space="preserve">                    </v>
      </c>
      <c r="AH187" s="32" t="str">
        <f t="shared" si="172"/>
        <v>00000000000000</v>
      </c>
      <c r="AI187" s="32" t="str">
        <f t="shared" si="173"/>
        <v>00000000000000</v>
      </c>
      <c r="AJ187" s="23" t="str">
        <f t="shared" si="174"/>
        <v/>
      </c>
      <c r="AK187" s="24" t="str">
        <f t="shared" si="175"/>
        <v/>
      </c>
      <c r="AL187" s="32" t="str">
        <f t="shared" si="176"/>
        <v/>
      </c>
      <c r="AM187" s="32" t="str">
        <f t="shared" si="177"/>
        <v/>
      </c>
      <c r="AN187" s="32" t="str">
        <f>IF($A187="","",IFERROR(MATCH($F187,'Tablas de Códigos'!$G$28:$G$52,0),""))</f>
        <v/>
      </c>
      <c r="AO187" s="33" t="str">
        <f>IF($AN187="","",INDEX('Tablas de Códigos'!$H$28:$H$52,$AN187))</f>
        <v/>
      </c>
      <c r="AP187" s="32" t="str">
        <f>IF($AN187="","",INDEX('Tablas de Códigos'!$I$28:$I$52,$AN187))</f>
        <v/>
      </c>
      <c r="AQ187" s="32" t="str">
        <f>IF($AN187="","",INDEX('Tablas de Códigos'!$J$28:$J$52,$AN187))</f>
        <v/>
      </c>
      <c r="AR187" s="32" t="str">
        <f>IF($AN187="","",INDEX('Tablas de Códigos'!$K$28:$K$52,$AN187))</f>
        <v/>
      </c>
      <c r="AS187" s="32" t="str">
        <f>IF($AN187="","",INDEX('Tablas de Códigos'!$L$28:$L$52,$AN187))</f>
        <v/>
      </c>
      <c r="AT187" s="32" t="str">
        <f>IF($AN187="","",INDEX('Tablas de Códigos'!$M$28:$M$52,$AN187))</f>
        <v/>
      </c>
      <c r="AU187" s="32" t="str">
        <f t="shared" si="178"/>
        <v/>
      </c>
      <c r="AV187" s="32" t="str">
        <f t="shared" si="179"/>
        <v/>
      </c>
      <c r="AW187" s="33" t="str">
        <f t="shared" si="180"/>
        <v/>
      </c>
      <c r="AX187" s="33" t="str">
        <f>IF($A187="","",SUMIFS($H$5:H187,$O$5:O187,$O187,$F$5:F187,$F187,$AL$5:AL187,$AL187))</f>
        <v/>
      </c>
      <c r="AY187" s="33" t="str">
        <f>IF($A187="","",SUMIFS($H$5:H186,$O$5:O186,$O187,$F$5:F186,$F187,$AL$5:AL186,$AL187))</f>
        <v/>
      </c>
      <c r="AZ187" s="33" t="str">
        <f t="shared" si="181"/>
        <v/>
      </c>
      <c r="BA187" s="33" t="str">
        <f t="shared" si="182"/>
        <v/>
      </c>
      <c r="BB187" s="33" t="str">
        <f>IF($A187="","",IF($AM187,IF($AQ187="PORC",$AZ187*$AR187,IF($AQ187="ESCALA_GRAL",(INDEX('Tablas de Códigos'!$D$58:$D$65,MATCH($AZ187,'Tablas de Códigos'!$B$58:$B$65,1))+INDEX('Tablas de Códigos'!$E$58:$E$65,MATCH($AZ187,'Tablas de Códigos'!$B$58:$B$65,1))*($AZ187-INDEX('Tablas de Códigos'!$F$58:$F$65,MATCH($AZ187,'Tablas de Códigos'!$B$58:$B$65,1)))),IF($AQ187="ESCALA_119",(INDEX('Tablas de Códigos'!$D$69:$D$76,MATCH($AZ187,'Tablas de Códigos'!$B$69:$B$76,1))+INDEX('Tablas de Códigos'!$E$69:$E$76,MATCH($AZ187,'Tablas de Códigos'!$B$69:$B$76,1))*($AZ187-INDEX('Tablas de Códigos'!$F$69:$F$76,MATCH($AZ187,'Tablas de Códigos'!$B$69:$B$76,1)))),0))),$AZ187*$AV187))</f>
        <v/>
      </c>
      <c r="BC187" s="33" t="str">
        <f>IF($A187="","",IF($AM187,IF($AQ187="PORC",$BA187*$AR187,IF($AQ187="ESCALA_GRAL",(INDEX('Tablas de Códigos'!$D$58:$D$65,MATCH($BA187,'Tablas de Códigos'!$B$58:$B$65,1))+INDEX('Tablas de Códigos'!$E$58:$E$65,MATCH($BA187,'Tablas de Códigos'!$B$58:$B$65,1))*($BA187-INDEX('Tablas de Códigos'!$F$58:$F$65,MATCH($BA187,'Tablas de Códigos'!$B$58:$B$65,1)))),IF($AQ187="ESCALA_119",(INDEX('Tablas de Códigos'!$D$69:$D$76,MATCH($BA187,'Tablas de Códigos'!$B$69:$B$76,1))+INDEX('Tablas de Códigos'!$E$69:$E$76,MATCH($BA187,'Tablas de Códigos'!$B$69:$B$76,1))*($BA187-INDEX('Tablas de Códigos'!$F$69:$F$76,MATCH($BA187,'Tablas de Códigos'!$B$69:$B$76,1)))),0))),$BA187*$AV187))</f>
        <v/>
      </c>
      <c r="BD187" s="33" t="str">
        <f t="shared" si="183"/>
        <v/>
      </c>
      <c r="BE187" s="33" t="str">
        <f t="shared" si="184"/>
        <v/>
      </c>
      <c r="BF187" s="33" t="str">
        <f t="shared" si="185"/>
        <v/>
      </c>
    </row>
    <row r="188" spans="1:58" ht="15" customHeight="1">
      <c r="A188" s="13"/>
      <c r="B188" s="27"/>
      <c r="C188" s="13"/>
      <c r="D188" s="28"/>
      <c r="E188" s="13"/>
      <c r="F188" s="13"/>
      <c r="G188" s="13"/>
      <c r="H188" s="28"/>
      <c r="I188" s="27"/>
      <c r="J188" s="13"/>
      <c r="K188" s="29" t="str">
        <f t="shared" si="155"/>
        <v/>
      </c>
      <c r="L188" s="14"/>
      <c r="M188" s="30"/>
      <c r="N188" s="13"/>
      <c r="O188" s="13"/>
      <c r="P188" s="14"/>
      <c r="Q188" s="31"/>
      <c r="R188" s="32" t="str">
        <f t="shared" si="156"/>
        <v>00</v>
      </c>
      <c r="S188" s="32" t="str">
        <f t="shared" si="157"/>
        <v/>
      </c>
      <c r="T188" s="32" t="str">
        <f t="shared" si="158"/>
        <v xml:space="preserve">                </v>
      </c>
      <c r="U188" s="32" t="str">
        <f t="shared" si="159"/>
        <v/>
      </c>
      <c r="V188" s="32" t="str">
        <f t="shared" si="160"/>
        <v>0000</v>
      </c>
      <c r="W188" s="32" t="str">
        <f t="shared" si="161"/>
        <v>000</v>
      </c>
      <c r="X188" s="32" t="str">
        <f t="shared" si="162"/>
        <v/>
      </c>
      <c r="Y188" s="32" t="str">
        <f t="shared" si="163"/>
        <v/>
      </c>
      <c r="Z188" s="32" t="str">
        <f t="shared" si="164"/>
        <v/>
      </c>
      <c r="AA188" s="32" t="str">
        <f t="shared" si="165"/>
        <v>00</v>
      </c>
      <c r="AB188" s="32" t="str">
        <f t="shared" si="166"/>
        <v>0</v>
      </c>
      <c r="AC188" s="32" t="str">
        <f t="shared" si="167"/>
        <v/>
      </c>
      <c r="AD188" s="32" t="str">
        <f t="shared" si="168"/>
        <v xml:space="preserve">  0.00</v>
      </c>
      <c r="AE188" s="32" t="str">
        <f t="shared" si="169"/>
        <v xml:space="preserve">          </v>
      </c>
      <c r="AF188" s="32" t="str">
        <f t="shared" si="170"/>
        <v>00</v>
      </c>
      <c r="AG188" s="32" t="str">
        <f t="shared" si="171"/>
        <v xml:space="preserve">                    </v>
      </c>
      <c r="AH188" s="32" t="str">
        <f t="shared" si="172"/>
        <v>00000000000000</v>
      </c>
      <c r="AI188" s="32" t="str">
        <f t="shared" si="173"/>
        <v>00000000000000</v>
      </c>
      <c r="AJ188" s="23" t="str">
        <f t="shared" si="174"/>
        <v/>
      </c>
      <c r="AK188" s="24" t="str">
        <f t="shared" si="175"/>
        <v/>
      </c>
      <c r="AL188" s="32" t="str">
        <f t="shared" si="176"/>
        <v/>
      </c>
      <c r="AM188" s="32" t="str">
        <f t="shared" si="177"/>
        <v/>
      </c>
      <c r="AN188" s="32" t="str">
        <f>IF($A188="","",IFERROR(MATCH($F188,'Tablas de Códigos'!$G$28:$G$52,0),""))</f>
        <v/>
      </c>
      <c r="AO188" s="33" t="str">
        <f>IF($AN188="","",INDEX('Tablas de Códigos'!$H$28:$H$52,$AN188))</f>
        <v/>
      </c>
      <c r="AP188" s="32" t="str">
        <f>IF($AN188="","",INDEX('Tablas de Códigos'!$I$28:$I$52,$AN188))</f>
        <v/>
      </c>
      <c r="AQ188" s="32" t="str">
        <f>IF($AN188="","",INDEX('Tablas de Códigos'!$J$28:$J$52,$AN188))</f>
        <v/>
      </c>
      <c r="AR188" s="32" t="str">
        <f>IF($AN188="","",INDEX('Tablas de Códigos'!$K$28:$K$52,$AN188))</f>
        <v/>
      </c>
      <c r="AS188" s="32" t="str">
        <f>IF($AN188="","",INDEX('Tablas de Códigos'!$L$28:$L$52,$AN188))</f>
        <v/>
      </c>
      <c r="AT188" s="32" t="str">
        <f>IF($AN188="","",INDEX('Tablas de Códigos'!$M$28:$M$52,$AN188))</f>
        <v/>
      </c>
      <c r="AU188" s="32" t="str">
        <f t="shared" si="178"/>
        <v/>
      </c>
      <c r="AV188" s="32" t="str">
        <f t="shared" si="179"/>
        <v/>
      </c>
      <c r="AW188" s="33" t="str">
        <f t="shared" si="180"/>
        <v/>
      </c>
      <c r="AX188" s="33" t="str">
        <f>IF($A188="","",SUMIFS($H$5:H188,$O$5:O188,$O188,$F$5:F188,$F188,$AL$5:AL188,$AL188))</f>
        <v/>
      </c>
      <c r="AY188" s="33" t="str">
        <f>IF($A188="","",SUMIFS($H$5:H187,$O$5:O187,$O188,$F$5:F187,$F188,$AL$5:AL187,$AL188))</f>
        <v/>
      </c>
      <c r="AZ188" s="33" t="str">
        <f t="shared" si="181"/>
        <v/>
      </c>
      <c r="BA188" s="33" t="str">
        <f t="shared" si="182"/>
        <v/>
      </c>
      <c r="BB188" s="33" t="str">
        <f>IF($A188="","",IF($AM188,IF($AQ188="PORC",$AZ188*$AR188,IF($AQ188="ESCALA_GRAL",(INDEX('Tablas de Códigos'!$D$58:$D$65,MATCH($AZ188,'Tablas de Códigos'!$B$58:$B$65,1))+INDEX('Tablas de Códigos'!$E$58:$E$65,MATCH($AZ188,'Tablas de Códigos'!$B$58:$B$65,1))*($AZ188-INDEX('Tablas de Códigos'!$F$58:$F$65,MATCH($AZ188,'Tablas de Códigos'!$B$58:$B$65,1)))),IF($AQ188="ESCALA_119",(INDEX('Tablas de Códigos'!$D$69:$D$76,MATCH($AZ188,'Tablas de Códigos'!$B$69:$B$76,1))+INDEX('Tablas de Códigos'!$E$69:$E$76,MATCH($AZ188,'Tablas de Códigos'!$B$69:$B$76,1))*($AZ188-INDEX('Tablas de Códigos'!$F$69:$F$76,MATCH($AZ188,'Tablas de Códigos'!$B$69:$B$76,1)))),0))),$AZ188*$AV188))</f>
        <v/>
      </c>
      <c r="BC188" s="33" t="str">
        <f>IF($A188="","",IF($AM188,IF($AQ188="PORC",$BA188*$AR188,IF($AQ188="ESCALA_GRAL",(INDEX('Tablas de Códigos'!$D$58:$D$65,MATCH($BA188,'Tablas de Códigos'!$B$58:$B$65,1))+INDEX('Tablas de Códigos'!$E$58:$E$65,MATCH($BA188,'Tablas de Códigos'!$B$58:$B$65,1))*($BA188-INDEX('Tablas de Códigos'!$F$58:$F$65,MATCH($BA188,'Tablas de Códigos'!$B$58:$B$65,1)))),IF($AQ188="ESCALA_119",(INDEX('Tablas de Códigos'!$D$69:$D$76,MATCH($BA188,'Tablas de Códigos'!$B$69:$B$76,1))+INDEX('Tablas de Códigos'!$E$69:$E$76,MATCH($BA188,'Tablas de Códigos'!$B$69:$B$76,1))*($BA188-INDEX('Tablas de Códigos'!$F$69:$F$76,MATCH($BA188,'Tablas de Códigos'!$B$69:$B$76,1)))),0))),$BA188*$AV188))</f>
        <v/>
      </c>
      <c r="BD188" s="33" t="str">
        <f t="shared" si="183"/>
        <v/>
      </c>
      <c r="BE188" s="33" t="str">
        <f t="shared" si="184"/>
        <v/>
      </c>
      <c r="BF188" s="33" t="str">
        <f t="shared" si="185"/>
        <v/>
      </c>
    </row>
    <row r="189" spans="1:58" ht="15" customHeight="1">
      <c r="A189" s="13"/>
      <c r="B189" s="27"/>
      <c r="C189" s="13"/>
      <c r="D189" s="28"/>
      <c r="E189" s="13"/>
      <c r="F189" s="13"/>
      <c r="G189" s="13"/>
      <c r="H189" s="28"/>
      <c r="I189" s="27"/>
      <c r="J189" s="13"/>
      <c r="K189" s="29" t="str">
        <f t="shared" si="155"/>
        <v/>
      </c>
      <c r="L189" s="14"/>
      <c r="M189" s="30"/>
      <c r="N189" s="13"/>
      <c r="O189" s="13"/>
      <c r="P189" s="14"/>
      <c r="Q189" s="31"/>
      <c r="R189" s="32" t="str">
        <f t="shared" si="156"/>
        <v>00</v>
      </c>
      <c r="S189" s="32" t="str">
        <f t="shared" si="157"/>
        <v/>
      </c>
      <c r="T189" s="32" t="str">
        <f t="shared" si="158"/>
        <v xml:space="preserve">                </v>
      </c>
      <c r="U189" s="32" t="str">
        <f t="shared" si="159"/>
        <v/>
      </c>
      <c r="V189" s="32" t="str">
        <f t="shared" si="160"/>
        <v>0000</v>
      </c>
      <c r="W189" s="32" t="str">
        <f t="shared" si="161"/>
        <v>000</v>
      </c>
      <c r="X189" s="32" t="str">
        <f t="shared" si="162"/>
        <v/>
      </c>
      <c r="Y189" s="32" t="str">
        <f t="shared" si="163"/>
        <v/>
      </c>
      <c r="Z189" s="32" t="str">
        <f t="shared" si="164"/>
        <v/>
      </c>
      <c r="AA189" s="32" t="str">
        <f t="shared" si="165"/>
        <v>00</v>
      </c>
      <c r="AB189" s="32" t="str">
        <f t="shared" si="166"/>
        <v>0</v>
      </c>
      <c r="AC189" s="32" t="str">
        <f t="shared" si="167"/>
        <v/>
      </c>
      <c r="AD189" s="32" t="str">
        <f t="shared" si="168"/>
        <v xml:space="preserve">  0.00</v>
      </c>
      <c r="AE189" s="32" t="str">
        <f t="shared" si="169"/>
        <v xml:space="preserve">          </v>
      </c>
      <c r="AF189" s="32" t="str">
        <f t="shared" si="170"/>
        <v>00</v>
      </c>
      <c r="AG189" s="32" t="str">
        <f t="shared" si="171"/>
        <v xml:space="preserve">                    </v>
      </c>
      <c r="AH189" s="32" t="str">
        <f t="shared" si="172"/>
        <v>00000000000000</v>
      </c>
      <c r="AI189" s="32" t="str">
        <f t="shared" si="173"/>
        <v>00000000000000</v>
      </c>
      <c r="AJ189" s="23" t="str">
        <f t="shared" si="174"/>
        <v/>
      </c>
      <c r="AK189" s="24" t="str">
        <f t="shared" si="175"/>
        <v/>
      </c>
      <c r="AL189" s="32" t="str">
        <f t="shared" si="176"/>
        <v/>
      </c>
      <c r="AM189" s="32" t="str">
        <f t="shared" si="177"/>
        <v/>
      </c>
      <c r="AN189" s="32" t="str">
        <f>IF($A189="","",IFERROR(MATCH($F189,'Tablas de Códigos'!$G$28:$G$52,0),""))</f>
        <v/>
      </c>
      <c r="AO189" s="33" t="str">
        <f>IF($AN189="","",INDEX('Tablas de Códigos'!$H$28:$H$52,$AN189))</f>
        <v/>
      </c>
      <c r="AP189" s="32" t="str">
        <f>IF($AN189="","",INDEX('Tablas de Códigos'!$I$28:$I$52,$AN189))</f>
        <v/>
      </c>
      <c r="AQ189" s="32" t="str">
        <f>IF($AN189="","",INDEX('Tablas de Códigos'!$J$28:$J$52,$AN189))</f>
        <v/>
      </c>
      <c r="AR189" s="32" t="str">
        <f>IF($AN189="","",INDEX('Tablas de Códigos'!$K$28:$K$52,$AN189))</f>
        <v/>
      </c>
      <c r="AS189" s="32" t="str">
        <f>IF($AN189="","",INDEX('Tablas de Códigos'!$L$28:$L$52,$AN189))</f>
        <v/>
      </c>
      <c r="AT189" s="32" t="str">
        <f>IF($AN189="","",INDEX('Tablas de Códigos'!$M$28:$M$52,$AN189))</f>
        <v/>
      </c>
      <c r="AU189" s="32" t="str">
        <f t="shared" si="178"/>
        <v/>
      </c>
      <c r="AV189" s="32" t="str">
        <f t="shared" si="179"/>
        <v/>
      </c>
      <c r="AW189" s="33" t="str">
        <f t="shared" si="180"/>
        <v/>
      </c>
      <c r="AX189" s="33" t="str">
        <f>IF($A189="","",SUMIFS($H$5:H189,$O$5:O189,$O189,$F$5:F189,$F189,$AL$5:AL189,$AL189))</f>
        <v/>
      </c>
      <c r="AY189" s="33" t="str">
        <f>IF($A189="","",SUMIFS($H$5:H188,$O$5:O188,$O189,$F$5:F188,$F189,$AL$5:AL188,$AL189))</f>
        <v/>
      </c>
      <c r="AZ189" s="33" t="str">
        <f t="shared" si="181"/>
        <v/>
      </c>
      <c r="BA189" s="33" t="str">
        <f t="shared" si="182"/>
        <v/>
      </c>
      <c r="BB189" s="33" t="str">
        <f>IF($A189="","",IF($AM189,IF($AQ189="PORC",$AZ189*$AR189,IF($AQ189="ESCALA_GRAL",(INDEX('Tablas de Códigos'!$D$58:$D$65,MATCH($AZ189,'Tablas de Códigos'!$B$58:$B$65,1))+INDEX('Tablas de Códigos'!$E$58:$E$65,MATCH($AZ189,'Tablas de Códigos'!$B$58:$B$65,1))*($AZ189-INDEX('Tablas de Códigos'!$F$58:$F$65,MATCH($AZ189,'Tablas de Códigos'!$B$58:$B$65,1)))),IF($AQ189="ESCALA_119",(INDEX('Tablas de Códigos'!$D$69:$D$76,MATCH($AZ189,'Tablas de Códigos'!$B$69:$B$76,1))+INDEX('Tablas de Códigos'!$E$69:$E$76,MATCH($AZ189,'Tablas de Códigos'!$B$69:$B$76,1))*($AZ189-INDEX('Tablas de Códigos'!$F$69:$F$76,MATCH($AZ189,'Tablas de Códigos'!$B$69:$B$76,1)))),0))),$AZ189*$AV189))</f>
        <v/>
      </c>
      <c r="BC189" s="33" t="str">
        <f>IF($A189="","",IF($AM189,IF($AQ189="PORC",$BA189*$AR189,IF($AQ189="ESCALA_GRAL",(INDEX('Tablas de Códigos'!$D$58:$D$65,MATCH($BA189,'Tablas de Códigos'!$B$58:$B$65,1))+INDEX('Tablas de Códigos'!$E$58:$E$65,MATCH($BA189,'Tablas de Códigos'!$B$58:$B$65,1))*($BA189-INDEX('Tablas de Códigos'!$F$58:$F$65,MATCH($BA189,'Tablas de Códigos'!$B$58:$B$65,1)))),IF($AQ189="ESCALA_119",(INDEX('Tablas de Códigos'!$D$69:$D$76,MATCH($BA189,'Tablas de Códigos'!$B$69:$B$76,1))+INDEX('Tablas de Códigos'!$E$69:$E$76,MATCH($BA189,'Tablas de Códigos'!$B$69:$B$76,1))*($BA189-INDEX('Tablas de Códigos'!$F$69:$F$76,MATCH($BA189,'Tablas de Códigos'!$B$69:$B$76,1)))),0))),$BA189*$AV189))</f>
        <v/>
      </c>
      <c r="BD189" s="33" t="str">
        <f t="shared" si="183"/>
        <v/>
      </c>
      <c r="BE189" s="33" t="str">
        <f t="shared" si="184"/>
        <v/>
      </c>
      <c r="BF189" s="33" t="str">
        <f t="shared" si="185"/>
        <v/>
      </c>
    </row>
    <row r="190" spans="1:58" ht="15" customHeight="1">
      <c r="A190" s="13"/>
      <c r="B190" s="27"/>
      <c r="C190" s="13"/>
      <c r="D190" s="28"/>
      <c r="E190" s="13"/>
      <c r="F190" s="13"/>
      <c r="G190" s="13"/>
      <c r="H190" s="28"/>
      <c r="I190" s="27"/>
      <c r="J190" s="13"/>
      <c r="K190" s="29" t="str">
        <f t="shared" si="155"/>
        <v/>
      </c>
      <c r="L190" s="14"/>
      <c r="M190" s="30"/>
      <c r="N190" s="13"/>
      <c r="O190" s="13"/>
      <c r="P190" s="14"/>
      <c r="Q190" s="31"/>
      <c r="R190" s="32" t="str">
        <f t="shared" si="156"/>
        <v>00</v>
      </c>
      <c r="S190" s="32" t="str">
        <f t="shared" si="157"/>
        <v/>
      </c>
      <c r="T190" s="32" t="str">
        <f t="shared" si="158"/>
        <v xml:space="preserve">                </v>
      </c>
      <c r="U190" s="32" t="str">
        <f t="shared" si="159"/>
        <v/>
      </c>
      <c r="V190" s="32" t="str">
        <f t="shared" si="160"/>
        <v>0000</v>
      </c>
      <c r="W190" s="32" t="str">
        <f t="shared" si="161"/>
        <v>000</v>
      </c>
      <c r="X190" s="32" t="str">
        <f t="shared" si="162"/>
        <v/>
      </c>
      <c r="Y190" s="32" t="str">
        <f t="shared" si="163"/>
        <v/>
      </c>
      <c r="Z190" s="32" t="str">
        <f t="shared" si="164"/>
        <v/>
      </c>
      <c r="AA190" s="32" t="str">
        <f t="shared" si="165"/>
        <v>00</v>
      </c>
      <c r="AB190" s="32" t="str">
        <f t="shared" si="166"/>
        <v>0</v>
      </c>
      <c r="AC190" s="32" t="str">
        <f t="shared" si="167"/>
        <v/>
      </c>
      <c r="AD190" s="32" t="str">
        <f t="shared" si="168"/>
        <v xml:space="preserve">  0.00</v>
      </c>
      <c r="AE190" s="32" t="str">
        <f t="shared" si="169"/>
        <v xml:space="preserve">          </v>
      </c>
      <c r="AF190" s="32" t="str">
        <f t="shared" si="170"/>
        <v>00</v>
      </c>
      <c r="AG190" s="32" t="str">
        <f t="shared" si="171"/>
        <v xml:space="preserve">                    </v>
      </c>
      <c r="AH190" s="32" t="str">
        <f t="shared" si="172"/>
        <v>00000000000000</v>
      </c>
      <c r="AI190" s="32" t="str">
        <f t="shared" si="173"/>
        <v>00000000000000</v>
      </c>
      <c r="AJ190" s="23" t="str">
        <f t="shared" si="174"/>
        <v/>
      </c>
      <c r="AK190" s="24" t="str">
        <f t="shared" si="175"/>
        <v/>
      </c>
      <c r="AL190" s="32" t="str">
        <f t="shared" si="176"/>
        <v/>
      </c>
      <c r="AM190" s="32" t="str">
        <f t="shared" si="177"/>
        <v/>
      </c>
      <c r="AN190" s="32" t="str">
        <f>IF($A190="","",IFERROR(MATCH($F190,'Tablas de Códigos'!$G$28:$G$52,0),""))</f>
        <v/>
      </c>
      <c r="AO190" s="33" t="str">
        <f>IF($AN190="","",INDEX('Tablas de Códigos'!$H$28:$H$52,$AN190))</f>
        <v/>
      </c>
      <c r="AP190" s="32" t="str">
        <f>IF($AN190="","",INDEX('Tablas de Códigos'!$I$28:$I$52,$AN190))</f>
        <v/>
      </c>
      <c r="AQ190" s="32" t="str">
        <f>IF($AN190="","",INDEX('Tablas de Códigos'!$J$28:$J$52,$AN190))</f>
        <v/>
      </c>
      <c r="AR190" s="32" t="str">
        <f>IF($AN190="","",INDEX('Tablas de Códigos'!$K$28:$K$52,$AN190))</f>
        <v/>
      </c>
      <c r="AS190" s="32" t="str">
        <f>IF($AN190="","",INDEX('Tablas de Códigos'!$L$28:$L$52,$AN190))</f>
        <v/>
      </c>
      <c r="AT190" s="32" t="str">
        <f>IF($AN190="","",INDEX('Tablas de Códigos'!$M$28:$M$52,$AN190))</f>
        <v/>
      </c>
      <c r="AU190" s="32" t="str">
        <f t="shared" si="178"/>
        <v/>
      </c>
      <c r="AV190" s="32" t="str">
        <f t="shared" si="179"/>
        <v/>
      </c>
      <c r="AW190" s="33" t="str">
        <f t="shared" si="180"/>
        <v/>
      </c>
      <c r="AX190" s="33" t="str">
        <f>IF($A190="","",SUMIFS($H$5:H190,$O$5:O190,$O190,$F$5:F190,$F190,$AL$5:AL190,$AL190))</f>
        <v/>
      </c>
      <c r="AY190" s="33" t="str">
        <f>IF($A190="","",SUMIFS($H$5:H189,$O$5:O189,$O190,$F$5:F189,$F190,$AL$5:AL189,$AL190))</f>
        <v/>
      </c>
      <c r="AZ190" s="33" t="str">
        <f t="shared" si="181"/>
        <v/>
      </c>
      <c r="BA190" s="33" t="str">
        <f t="shared" si="182"/>
        <v/>
      </c>
      <c r="BB190" s="33" t="str">
        <f>IF($A190="","",IF($AM190,IF($AQ190="PORC",$AZ190*$AR190,IF($AQ190="ESCALA_GRAL",(INDEX('Tablas de Códigos'!$D$58:$D$65,MATCH($AZ190,'Tablas de Códigos'!$B$58:$B$65,1))+INDEX('Tablas de Códigos'!$E$58:$E$65,MATCH($AZ190,'Tablas de Códigos'!$B$58:$B$65,1))*($AZ190-INDEX('Tablas de Códigos'!$F$58:$F$65,MATCH($AZ190,'Tablas de Códigos'!$B$58:$B$65,1)))),IF($AQ190="ESCALA_119",(INDEX('Tablas de Códigos'!$D$69:$D$76,MATCH($AZ190,'Tablas de Códigos'!$B$69:$B$76,1))+INDEX('Tablas de Códigos'!$E$69:$E$76,MATCH($AZ190,'Tablas de Códigos'!$B$69:$B$76,1))*($AZ190-INDEX('Tablas de Códigos'!$F$69:$F$76,MATCH($AZ190,'Tablas de Códigos'!$B$69:$B$76,1)))),0))),$AZ190*$AV190))</f>
        <v/>
      </c>
      <c r="BC190" s="33" t="str">
        <f>IF($A190="","",IF($AM190,IF($AQ190="PORC",$BA190*$AR190,IF($AQ190="ESCALA_GRAL",(INDEX('Tablas de Códigos'!$D$58:$D$65,MATCH($BA190,'Tablas de Códigos'!$B$58:$B$65,1))+INDEX('Tablas de Códigos'!$E$58:$E$65,MATCH($BA190,'Tablas de Códigos'!$B$58:$B$65,1))*($BA190-INDEX('Tablas de Códigos'!$F$58:$F$65,MATCH($BA190,'Tablas de Códigos'!$B$58:$B$65,1)))),IF($AQ190="ESCALA_119",(INDEX('Tablas de Códigos'!$D$69:$D$76,MATCH($BA190,'Tablas de Códigos'!$B$69:$B$76,1))+INDEX('Tablas de Códigos'!$E$69:$E$76,MATCH($BA190,'Tablas de Códigos'!$B$69:$B$76,1))*($BA190-INDEX('Tablas de Códigos'!$F$69:$F$76,MATCH($BA190,'Tablas de Códigos'!$B$69:$B$76,1)))),0))),$BA190*$AV190))</f>
        <v/>
      </c>
      <c r="BD190" s="33" t="str">
        <f t="shared" si="183"/>
        <v/>
      </c>
      <c r="BE190" s="33" t="str">
        <f t="shared" si="184"/>
        <v/>
      </c>
      <c r="BF190" s="33" t="str">
        <f t="shared" si="185"/>
        <v/>
      </c>
    </row>
    <row r="191" spans="1:58" ht="15" customHeight="1">
      <c r="A191" s="13"/>
      <c r="B191" s="27"/>
      <c r="C191" s="13"/>
      <c r="D191" s="28"/>
      <c r="E191" s="13"/>
      <c r="F191" s="13"/>
      <c r="G191" s="13"/>
      <c r="H191" s="28"/>
      <c r="I191" s="27"/>
      <c r="J191" s="13"/>
      <c r="K191" s="29" t="str">
        <f t="shared" si="155"/>
        <v/>
      </c>
      <c r="L191" s="14"/>
      <c r="M191" s="30"/>
      <c r="N191" s="13"/>
      <c r="O191" s="13"/>
      <c r="P191" s="14"/>
      <c r="Q191" s="31"/>
      <c r="R191" s="32" t="str">
        <f t="shared" si="156"/>
        <v>00</v>
      </c>
      <c r="S191" s="32" t="str">
        <f t="shared" si="157"/>
        <v/>
      </c>
      <c r="T191" s="32" t="str">
        <f t="shared" si="158"/>
        <v xml:space="preserve">                </v>
      </c>
      <c r="U191" s="32" t="str">
        <f t="shared" si="159"/>
        <v/>
      </c>
      <c r="V191" s="32" t="str">
        <f t="shared" si="160"/>
        <v>0000</v>
      </c>
      <c r="W191" s="32" t="str">
        <f t="shared" si="161"/>
        <v>000</v>
      </c>
      <c r="X191" s="32" t="str">
        <f t="shared" si="162"/>
        <v/>
      </c>
      <c r="Y191" s="32" t="str">
        <f t="shared" si="163"/>
        <v/>
      </c>
      <c r="Z191" s="32" t="str">
        <f t="shared" si="164"/>
        <v/>
      </c>
      <c r="AA191" s="32" t="str">
        <f t="shared" si="165"/>
        <v>00</v>
      </c>
      <c r="AB191" s="32" t="str">
        <f t="shared" si="166"/>
        <v>0</v>
      </c>
      <c r="AC191" s="32" t="str">
        <f t="shared" si="167"/>
        <v/>
      </c>
      <c r="AD191" s="32" t="str">
        <f t="shared" si="168"/>
        <v xml:space="preserve">  0.00</v>
      </c>
      <c r="AE191" s="32" t="str">
        <f t="shared" si="169"/>
        <v xml:space="preserve">          </v>
      </c>
      <c r="AF191" s="32" t="str">
        <f t="shared" si="170"/>
        <v>00</v>
      </c>
      <c r="AG191" s="32" t="str">
        <f t="shared" si="171"/>
        <v xml:space="preserve">                    </v>
      </c>
      <c r="AH191" s="32" t="str">
        <f t="shared" si="172"/>
        <v>00000000000000</v>
      </c>
      <c r="AI191" s="32" t="str">
        <f t="shared" si="173"/>
        <v>00000000000000</v>
      </c>
      <c r="AJ191" s="23" t="str">
        <f t="shared" si="174"/>
        <v/>
      </c>
      <c r="AK191" s="24" t="str">
        <f t="shared" si="175"/>
        <v/>
      </c>
      <c r="AL191" s="32" t="str">
        <f t="shared" si="176"/>
        <v/>
      </c>
      <c r="AM191" s="32" t="str">
        <f t="shared" si="177"/>
        <v/>
      </c>
      <c r="AN191" s="32" t="str">
        <f>IF($A191="","",IFERROR(MATCH($F191,'Tablas de Códigos'!$G$28:$G$52,0),""))</f>
        <v/>
      </c>
      <c r="AO191" s="33" t="str">
        <f>IF($AN191="","",INDEX('Tablas de Códigos'!$H$28:$H$52,$AN191))</f>
        <v/>
      </c>
      <c r="AP191" s="32" t="str">
        <f>IF($AN191="","",INDEX('Tablas de Códigos'!$I$28:$I$52,$AN191))</f>
        <v/>
      </c>
      <c r="AQ191" s="32" t="str">
        <f>IF($AN191="","",INDEX('Tablas de Códigos'!$J$28:$J$52,$AN191))</f>
        <v/>
      </c>
      <c r="AR191" s="32" t="str">
        <f>IF($AN191="","",INDEX('Tablas de Códigos'!$K$28:$K$52,$AN191))</f>
        <v/>
      </c>
      <c r="AS191" s="32" t="str">
        <f>IF($AN191="","",INDEX('Tablas de Códigos'!$L$28:$L$52,$AN191))</f>
        <v/>
      </c>
      <c r="AT191" s="32" t="str">
        <f>IF($AN191="","",INDEX('Tablas de Códigos'!$M$28:$M$52,$AN191))</f>
        <v/>
      </c>
      <c r="AU191" s="32" t="str">
        <f t="shared" si="178"/>
        <v/>
      </c>
      <c r="AV191" s="32" t="str">
        <f t="shared" si="179"/>
        <v/>
      </c>
      <c r="AW191" s="33" t="str">
        <f t="shared" si="180"/>
        <v/>
      </c>
      <c r="AX191" s="33" t="str">
        <f>IF($A191="","",SUMIFS($H$5:H191,$O$5:O191,$O191,$F$5:F191,$F191,$AL$5:AL191,$AL191))</f>
        <v/>
      </c>
      <c r="AY191" s="33" t="str">
        <f>IF($A191="","",SUMIFS($H$5:H190,$O$5:O190,$O191,$F$5:F190,$F191,$AL$5:AL190,$AL191))</f>
        <v/>
      </c>
      <c r="AZ191" s="33" t="str">
        <f t="shared" si="181"/>
        <v/>
      </c>
      <c r="BA191" s="33" t="str">
        <f t="shared" si="182"/>
        <v/>
      </c>
      <c r="BB191" s="33" t="str">
        <f>IF($A191="","",IF($AM191,IF($AQ191="PORC",$AZ191*$AR191,IF($AQ191="ESCALA_GRAL",(INDEX('Tablas de Códigos'!$D$58:$D$65,MATCH($AZ191,'Tablas de Códigos'!$B$58:$B$65,1))+INDEX('Tablas de Códigos'!$E$58:$E$65,MATCH($AZ191,'Tablas de Códigos'!$B$58:$B$65,1))*($AZ191-INDEX('Tablas de Códigos'!$F$58:$F$65,MATCH($AZ191,'Tablas de Códigos'!$B$58:$B$65,1)))),IF($AQ191="ESCALA_119",(INDEX('Tablas de Códigos'!$D$69:$D$76,MATCH($AZ191,'Tablas de Códigos'!$B$69:$B$76,1))+INDEX('Tablas de Códigos'!$E$69:$E$76,MATCH($AZ191,'Tablas de Códigos'!$B$69:$B$76,1))*($AZ191-INDEX('Tablas de Códigos'!$F$69:$F$76,MATCH($AZ191,'Tablas de Códigos'!$B$69:$B$76,1)))),0))),$AZ191*$AV191))</f>
        <v/>
      </c>
      <c r="BC191" s="33" t="str">
        <f>IF($A191="","",IF($AM191,IF($AQ191="PORC",$BA191*$AR191,IF($AQ191="ESCALA_GRAL",(INDEX('Tablas de Códigos'!$D$58:$D$65,MATCH($BA191,'Tablas de Códigos'!$B$58:$B$65,1))+INDEX('Tablas de Códigos'!$E$58:$E$65,MATCH($BA191,'Tablas de Códigos'!$B$58:$B$65,1))*($BA191-INDEX('Tablas de Códigos'!$F$58:$F$65,MATCH($BA191,'Tablas de Códigos'!$B$58:$B$65,1)))),IF($AQ191="ESCALA_119",(INDEX('Tablas de Códigos'!$D$69:$D$76,MATCH($BA191,'Tablas de Códigos'!$B$69:$B$76,1))+INDEX('Tablas de Códigos'!$E$69:$E$76,MATCH($BA191,'Tablas de Códigos'!$B$69:$B$76,1))*($BA191-INDEX('Tablas de Códigos'!$F$69:$F$76,MATCH($BA191,'Tablas de Códigos'!$B$69:$B$76,1)))),0))),$BA191*$AV191))</f>
        <v/>
      </c>
      <c r="BD191" s="33" t="str">
        <f t="shared" si="183"/>
        <v/>
      </c>
      <c r="BE191" s="33" t="str">
        <f t="shared" si="184"/>
        <v/>
      </c>
      <c r="BF191" s="33" t="str">
        <f t="shared" si="185"/>
        <v/>
      </c>
    </row>
    <row r="192" spans="1:58" ht="15" customHeight="1">
      <c r="A192" s="13"/>
      <c r="B192" s="27"/>
      <c r="C192" s="13"/>
      <c r="D192" s="28"/>
      <c r="E192" s="13"/>
      <c r="F192" s="13"/>
      <c r="G192" s="13"/>
      <c r="H192" s="28"/>
      <c r="I192" s="27"/>
      <c r="J192" s="13"/>
      <c r="K192" s="29" t="str">
        <f t="shared" si="155"/>
        <v/>
      </c>
      <c r="L192" s="14"/>
      <c r="M192" s="30"/>
      <c r="N192" s="13"/>
      <c r="O192" s="13"/>
      <c r="P192" s="14"/>
      <c r="Q192" s="31"/>
      <c r="R192" s="32" t="str">
        <f t="shared" si="156"/>
        <v>00</v>
      </c>
      <c r="S192" s="32" t="str">
        <f t="shared" si="157"/>
        <v/>
      </c>
      <c r="T192" s="32" t="str">
        <f t="shared" si="158"/>
        <v xml:space="preserve">                </v>
      </c>
      <c r="U192" s="32" t="str">
        <f t="shared" si="159"/>
        <v/>
      </c>
      <c r="V192" s="32" t="str">
        <f t="shared" si="160"/>
        <v>0000</v>
      </c>
      <c r="W192" s="32" t="str">
        <f t="shared" si="161"/>
        <v>000</v>
      </c>
      <c r="X192" s="32" t="str">
        <f t="shared" si="162"/>
        <v/>
      </c>
      <c r="Y192" s="32" t="str">
        <f t="shared" si="163"/>
        <v/>
      </c>
      <c r="Z192" s="32" t="str">
        <f t="shared" si="164"/>
        <v/>
      </c>
      <c r="AA192" s="32" t="str">
        <f t="shared" si="165"/>
        <v>00</v>
      </c>
      <c r="AB192" s="32" t="str">
        <f t="shared" si="166"/>
        <v>0</v>
      </c>
      <c r="AC192" s="32" t="str">
        <f t="shared" si="167"/>
        <v/>
      </c>
      <c r="AD192" s="32" t="str">
        <f t="shared" si="168"/>
        <v xml:space="preserve">  0.00</v>
      </c>
      <c r="AE192" s="32" t="str">
        <f t="shared" si="169"/>
        <v xml:space="preserve">          </v>
      </c>
      <c r="AF192" s="32" t="str">
        <f t="shared" si="170"/>
        <v>00</v>
      </c>
      <c r="AG192" s="32" t="str">
        <f t="shared" si="171"/>
        <v xml:space="preserve">                    </v>
      </c>
      <c r="AH192" s="32" t="str">
        <f t="shared" si="172"/>
        <v>00000000000000</v>
      </c>
      <c r="AI192" s="32" t="str">
        <f t="shared" si="173"/>
        <v>00000000000000</v>
      </c>
      <c r="AJ192" s="23" t="str">
        <f t="shared" si="174"/>
        <v/>
      </c>
      <c r="AK192" s="24" t="str">
        <f t="shared" si="175"/>
        <v/>
      </c>
      <c r="AL192" s="32" t="str">
        <f t="shared" si="176"/>
        <v/>
      </c>
      <c r="AM192" s="32" t="str">
        <f t="shared" si="177"/>
        <v/>
      </c>
      <c r="AN192" s="32" t="str">
        <f>IF($A192="","",IFERROR(MATCH($F192,'Tablas de Códigos'!$G$28:$G$52,0),""))</f>
        <v/>
      </c>
      <c r="AO192" s="33" t="str">
        <f>IF($AN192="","",INDEX('Tablas de Códigos'!$H$28:$H$52,$AN192))</f>
        <v/>
      </c>
      <c r="AP192" s="32" t="str">
        <f>IF($AN192="","",INDEX('Tablas de Códigos'!$I$28:$I$52,$AN192))</f>
        <v/>
      </c>
      <c r="AQ192" s="32" t="str">
        <f>IF($AN192="","",INDEX('Tablas de Códigos'!$J$28:$J$52,$AN192))</f>
        <v/>
      </c>
      <c r="AR192" s="32" t="str">
        <f>IF($AN192="","",INDEX('Tablas de Códigos'!$K$28:$K$52,$AN192))</f>
        <v/>
      </c>
      <c r="AS192" s="32" t="str">
        <f>IF($AN192="","",INDEX('Tablas de Códigos'!$L$28:$L$52,$AN192))</f>
        <v/>
      </c>
      <c r="AT192" s="32" t="str">
        <f>IF($AN192="","",INDEX('Tablas de Códigos'!$M$28:$M$52,$AN192))</f>
        <v/>
      </c>
      <c r="AU192" s="32" t="str">
        <f t="shared" si="178"/>
        <v/>
      </c>
      <c r="AV192" s="32" t="str">
        <f t="shared" si="179"/>
        <v/>
      </c>
      <c r="AW192" s="33" t="str">
        <f t="shared" si="180"/>
        <v/>
      </c>
      <c r="AX192" s="33" t="str">
        <f>IF($A192="","",SUMIFS($H$5:H192,$O$5:O192,$O192,$F$5:F192,$F192,$AL$5:AL192,$AL192))</f>
        <v/>
      </c>
      <c r="AY192" s="33" t="str">
        <f>IF($A192="","",SUMIFS($H$5:H191,$O$5:O191,$O192,$F$5:F191,$F192,$AL$5:AL191,$AL192))</f>
        <v/>
      </c>
      <c r="AZ192" s="33" t="str">
        <f t="shared" si="181"/>
        <v/>
      </c>
      <c r="BA192" s="33" t="str">
        <f t="shared" si="182"/>
        <v/>
      </c>
      <c r="BB192" s="33" t="str">
        <f>IF($A192="","",IF($AM192,IF($AQ192="PORC",$AZ192*$AR192,IF($AQ192="ESCALA_GRAL",(INDEX('Tablas de Códigos'!$D$58:$D$65,MATCH($AZ192,'Tablas de Códigos'!$B$58:$B$65,1))+INDEX('Tablas de Códigos'!$E$58:$E$65,MATCH($AZ192,'Tablas de Códigos'!$B$58:$B$65,1))*($AZ192-INDEX('Tablas de Códigos'!$F$58:$F$65,MATCH($AZ192,'Tablas de Códigos'!$B$58:$B$65,1)))),IF($AQ192="ESCALA_119",(INDEX('Tablas de Códigos'!$D$69:$D$76,MATCH($AZ192,'Tablas de Códigos'!$B$69:$B$76,1))+INDEX('Tablas de Códigos'!$E$69:$E$76,MATCH($AZ192,'Tablas de Códigos'!$B$69:$B$76,1))*($AZ192-INDEX('Tablas de Códigos'!$F$69:$F$76,MATCH($AZ192,'Tablas de Códigos'!$B$69:$B$76,1)))),0))),$AZ192*$AV192))</f>
        <v/>
      </c>
      <c r="BC192" s="33" t="str">
        <f>IF($A192="","",IF($AM192,IF($AQ192="PORC",$BA192*$AR192,IF($AQ192="ESCALA_GRAL",(INDEX('Tablas de Códigos'!$D$58:$D$65,MATCH($BA192,'Tablas de Códigos'!$B$58:$B$65,1))+INDEX('Tablas de Códigos'!$E$58:$E$65,MATCH($BA192,'Tablas de Códigos'!$B$58:$B$65,1))*($BA192-INDEX('Tablas de Códigos'!$F$58:$F$65,MATCH($BA192,'Tablas de Códigos'!$B$58:$B$65,1)))),IF($AQ192="ESCALA_119",(INDEX('Tablas de Códigos'!$D$69:$D$76,MATCH($BA192,'Tablas de Códigos'!$B$69:$B$76,1))+INDEX('Tablas de Códigos'!$E$69:$E$76,MATCH($BA192,'Tablas de Códigos'!$B$69:$B$76,1))*($BA192-INDEX('Tablas de Códigos'!$F$69:$F$76,MATCH($BA192,'Tablas de Códigos'!$B$69:$B$76,1)))),0))),$BA192*$AV192))</f>
        <v/>
      </c>
      <c r="BD192" s="33" t="str">
        <f t="shared" si="183"/>
        <v/>
      </c>
      <c r="BE192" s="33" t="str">
        <f t="shared" si="184"/>
        <v/>
      </c>
      <c r="BF192" s="33" t="str">
        <f t="shared" si="185"/>
        <v/>
      </c>
    </row>
    <row r="193" spans="1:58" ht="15" customHeight="1">
      <c r="A193" s="13"/>
      <c r="B193" s="27"/>
      <c r="C193" s="13"/>
      <c r="D193" s="28"/>
      <c r="E193" s="13"/>
      <c r="F193" s="13"/>
      <c r="G193" s="13"/>
      <c r="H193" s="28"/>
      <c r="I193" s="27"/>
      <c r="J193" s="13"/>
      <c r="K193" s="29" t="str">
        <f t="shared" si="155"/>
        <v/>
      </c>
      <c r="L193" s="14"/>
      <c r="M193" s="30"/>
      <c r="N193" s="13"/>
      <c r="O193" s="13"/>
      <c r="P193" s="14"/>
      <c r="Q193" s="31"/>
      <c r="R193" s="32" t="str">
        <f t="shared" si="156"/>
        <v>00</v>
      </c>
      <c r="S193" s="32" t="str">
        <f t="shared" si="157"/>
        <v/>
      </c>
      <c r="T193" s="32" t="str">
        <f t="shared" si="158"/>
        <v xml:space="preserve">                </v>
      </c>
      <c r="U193" s="32" t="str">
        <f t="shared" si="159"/>
        <v/>
      </c>
      <c r="V193" s="32" t="str">
        <f t="shared" si="160"/>
        <v>0000</v>
      </c>
      <c r="W193" s="32" t="str">
        <f t="shared" si="161"/>
        <v>000</v>
      </c>
      <c r="X193" s="32" t="str">
        <f t="shared" si="162"/>
        <v/>
      </c>
      <c r="Y193" s="32" t="str">
        <f t="shared" si="163"/>
        <v/>
      </c>
      <c r="Z193" s="32" t="str">
        <f t="shared" si="164"/>
        <v/>
      </c>
      <c r="AA193" s="32" t="str">
        <f t="shared" si="165"/>
        <v>00</v>
      </c>
      <c r="AB193" s="32" t="str">
        <f t="shared" si="166"/>
        <v>0</v>
      </c>
      <c r="AC193" s="32" t="str">
        <f t="shared" si="167"/>
        <v/>
      </c>
      <c r="AD193" s="32" t="str">
        <f t="shared" si="168"/>
        <v xml:space="preserve">  0.00</v>
      </c>
      <c r="AE193" s="32" t="str">
        <f t="shared" si="169"/>
        <v xml:space="preserve">          </v>
      </c>
      <c r="AF193" s="32" t="str">
        <f t="shared" si="170"/>
        <v>00</v>
      </c>
      <c r="AG193" s="32" t="str">
        <f t="shared" si="171"/>
        <v xml:space="preserve">                    </v>
      </c>
      <c r="AH193" s="32" t="str">
        <f t="shared" si="172"/>
        <v>00000000000000</v>
      </c>
      <c r="AI193" s="32" t="str">
        <f t="shared" si="173"/>
        <v>00000000000000</v>
      </c>
      <c r="AJ193" s="23" t="str">
        <f t="shared" si="174"/>
        <v/>
      </c>
      <c r="AK193" s="24" t="str">
        <f t="shared" si="175"/>
        <v/>
      </c>
      <c r="AL193" s="32" t="str">
        <f t="shared" si="176"/>
        <v/>
      </c>
      <c r="AM193" s="32" t="str">
        <f t="shared" si="177"/>
        <v/>
      </c>
      <c r="AN193" s="32" t="str">
        <f>IF($A193="","",IFERROR(MATCH($F193,'Tablas de Códigos'!$G$28:$G$52,0),""))</f>
        <v/>
      </c>
      <c r="AO193" s="33" t="str">
        <f>IF($AN193="","",INDEX('Tablas de Códigos'!$H$28:$H$52,$AN193))</f>
        <v/>
      </c>
      <c r="AP193" s="32" t="str">
        <f>IF($AN193="","",INDEX('Tablas de Códigos'!$I$28:$I$52,$AN193))</f>
        <v/>
      </c>
      <c r="AQ193" s="32" t="str">
        <f>IF($AN193="","",INDEX('Tablas de Códigos'!$J$28:$J$52,$AN193))</f>
        <v/>
      </c>
      <c r="AR193" s="32" t="str">
        <f>IF($AN193="","",INDEX('Tablas de Códigos'!$K$28:$K$52,$AN193))</f>
        <v/>
      </c>
      <c r="AS193" s="32" t="str">
        <f>IF($AN193="","",INDEX('Tablas de Códigos'!$L$28:$L$52,$AN193))</f>
        <v/>
      </c>
      <c r="AT193" s="32" t="str">
        <f>IF($AN193="","",INDEX('Tablas de Códigos'!$M$28:$M$52,$AN193))</f>
        <v/>
      </c>
      <c r="AU193" s="32" t="str">
        <f t="shared" si="178"/>
        <v/>
      </c>
      <c r="AV193" s="32" t="str">
        <f t="shared" si="179"/>
        <v/>
      </c>
      <c r="AW193" s="33" t="str">
        <f t="shared" si="180"/>
        <v/>
      </c>
      <c r="AX193" s="33" t="str">
        <f>IF($A193="","",SUMIFS($H$5:H193,$O$5:O193,$O193,$F$5:F193,$F193,$AL$5:AL193,$AL193))</f>
        <v/>
      </c>
      <c r="AY193" s="33" t="str">
        <f>IF($A193="","",SUMIFS($H$5:H192,$O$5:O192,$O193,$F$5:F192,$F193,$AL$5:AL192,$AL193))</f>
        <v/>
      </c>
      <c r="AZ193" s="33" t="str">
        <f t="shared" si="181"/>
        <v/>
      </c>
      <c r="BA193" s="33" t="str">
        <f t="shared" si="182"/>
        <v/>
      </c>
      <c r="BB193" s="33" t="str">
        <f>IF($A193="","",IF($AM193,IF($AQ193="PORC",$AZ193*$AR193,IF($AQ193="ESCALA_GRAL",(INDEX('Tablas de Códigos'!$D$58:$D$65,MATCH($AZ193,'Tablas de Códigos'!$B$58:$B$65,1))+INDEX('Tablas de Códigos'!$E$58:$E$65,MATCH($AZ193,'Tablas de Códigos'!$B$58:$B$65,1))*($AZ193-INDEX('Tablas de Códigos'!$F$58:$F$65,MATCH($AZ193,'Tablas de Códigos'!$B$58:$B$65,1)))),IF($AQ193="ESCALA_119",(INDEX('Tablas de Códigos'!$D$69:$D$76,MATCH($AZ193,'Tablas de Códigos'!$B$69:$B$76,1))+INDEX('Tablas de Códigos'!$E$69:$E$76,MATCH($AZ193,'Tablas de Códigos'!$B$69:$B$76,1))*($AZ193-INDEX('Tablas de Códigos'!$F$69:$F$76,MATCH($AZ193,'Tablas de Códigos'!$B$69:$B$76,1)))),0))),$AZ193*$AV193))</f>
        <v/>
      </c>
      <c r="BC193" s="33" t="str">
        <f>IF($A193="","",IF($AM193,IF($AQ193="PORC",$BA193*$AR193,IF($AQ193="ESCALA_GRAL",(INDEX('Tablas de Códigos'!$D$58:$D$65,MATCH($BA193,'Tablas de Códigos'!$B$58:$B$65,1))+INDEX('Tablas de Códigos'!$E$58:$E$65,MATCH($BA193,'Tablas de Códigos'!$B$58:$B$65,1))*($BA193-INDEX('Tablas de Códigos'!$F$58:$F$65,MATCH($BA193,'Tablas de Códigos'!$B$58:$B$65,1)))),IF($AQ193="ESCALA_119",(INDEX('Tablas de Códigos'!$D$69:$D$76,MATCH($BA193,'Tablas de Códigos'!$B$69:$B$76,1))+INDEX('Tablas de Códigos'!$E$69:$E$76,MATCH($BA193,'Tablas de Códigos'!$B$69:$B$76,1))*($BA193-INDEX('Tablas de Códigos'!$F$69:$F$76,MATCH($BA193,'Tablas de Códigos'!$B$69:$B$76,1)))),0))),$BA193*$AV193))</f>
        <v/>
      </c>
      <c r="BD193" s="33" t="str">
        <f t="shared" si="183"/>
        <v/>
      </c>
      <c r="BE193" s="33" t="str">
        <f t="shared" si="184"/>
        <v/>
      </c>
      <c r="BF193" s="33" t="str">
        <f t="shared" si="185"/>
        <v/>
      </c>
    </row>
    <row r="194" spans="1:58" ht="15" customHeight="1">
      <c r="A194" s="13"/>
      <c r="B194" s="27"/>
      <c r="C194" s="13"/>
      <c r="D194" s="28"/>
      <c r="E194" s="13"/>
      <c r="F194" s="13"/>
      <c r="G194" s="13"/>
      <c r="H194" s="28"/>
      <c r="I194" s="27"/>
      <c r="J194" s="13"/>
      <c r="K194" s="29" t="str">
        <f t="shared" si="155"/>
        <v/>
      </c>
      <c r="L194" s="14"/>
      <c r="M194" s="30"/>
      <c r="N194" s="13"/>
      <c r="O194" s="13"/>
      <c r="P194" s="14"/>
      <c r="Q194" s="31"/>
      <c r="R194" s="32" t="str">
        <f t="shared" si="156"/>
        <v>00</v>
      </c>
      <c r="S194" s="32" t="str">
        <f t="shared" si="157"/>
        <v/>
      </c>
      <c r="T194" s="32" t="str">
        <f t="shared" si="158"/>
        <v xml:space="preserve">                </v>
      </c>
      <c r="U194" s="32" t="str">
        <f t="shared" si="159"/>
        <v/>
      </c>
      <c r="V194" s="32" t="str">
        <f t="shared" si="160"/>
        <v>0000</v>
      </c>
      <c r="W194" s="32" t="str">
        <f t="shared" si="161"/>
        <v>000</v>
      </c>
      <c r="X194" s="32" t="str">
        <f t="shared" si="162"/>
        <v/>
      </c>
      <c r="Y194" s="32" t="str">
        <f t="shared" si="163"/>
        <v/>
      </c>
      <c r="Z194" s="32" t="str">
        <f t="shared" si="164"/>
        <v/>
      </c>
      <c r="AA194" s="32" t="str">
        <f t="shared" si="165"/>
        <v>00</v>
      </c>
      <c r="AB194" s="32" t="str">
        <f t="shared" si="166"/>
        <v>0</v>
      </c>
      <c r="AC194" s="32" t="str">
        <f t="shared" si="167"/>
        <v/>
      </c>
      <c r="AD194" s="32" t="str">
        <f t="shared" si="168"/>
        <v xml:space="preserve">  0.00</v>
      </c>
      <c r="AE194" s="32" t="str">
        <f t="shared" si="169"/>
        <v xml:space="preserve">          </v>
      </c>
      <c r="AF194" s="32" t="str">
        <f t="shared" si="170"/>
        <v>00</v>
      </c>
      <c r="AG194" s="32" t="str">
        <f t="shared" si="171"/>
        <v xml:space="preserve">                    </v>
      </c>
      <c r="AH194" s="32" t="str">
        <f t="shared" si="172"/>
        <v>00000000000000</v>
      </c>
      <c r="AI194" s="32" t="str">
        <f t="shared" si="173"/>
        <v>00000000000000</v>
      </c>
      <c r="AJ194" s="23" t="str">
        <f t="shared" si="174"/>
        <v/>
      </c>
      <c r="AK194" s="24" t="str">
        <f t="shared" si="175"/>
        <v/>
      </c>
      <c r="AL194" s="32" t="str">
        <f t="shared" si="176"/>
        <v/>
      </c>
      <c r="AM194" s="32" t="str">
        <f t="shared" si="177"/>
        <v/>
      </c>
      <c r="AN194" s="32" t="str">
        <f>IF($A194="","",IFERROR(MATCH($F194,'Tablas de Códigos'!$G$28:$G$52,0),""))</f>
        <v/>
      </c>
      <c r="AO194" s="33" t="str">
        <f>IF($AN194="","",INDEX('Tablas de Códigos'!$H$28:$H$52,$AN194))</f>
        <v/>
      </c>
      <c r="AP194" s="32" t="str">
        <f>IF($AN194="","",INDEX('Tablas de Códigos'!$I$28:$I$52,$AN194))</f>
        <v/>
      </c>
      <c r="AQ194" s="32" t="str">
        <f>IF($AN194="","",INDEX('Tablas de Códigos'!$J$28:$J$52,$AN194))</f>
        <v/>
      </c>
      <c r="AR194" s="32" t="str">
        <f>IF($AN194="","",INDEX('Tablas de Códigos'!$K$28:$K$52,$AN194))</f>
        <v/>
      </c>
      <c r="AS194" s="32" t="str">
        <f>IF($AN194="","",INDEX('Tablas de Códigos'!$L$28:$L$52,$AN194))</f>
        <v/>
      </c>
      <c r="AT194" s="32" t="str">
        <f>IF($AN194="","",INDEX('Tablas de Códigos'!$M$28:$M$52,$AN194))</f>
        <v/>
      </c>
      <c r="AU194" s="32" t="str">
        <f t="shared" si="178"/>
        <v/>
      </c>
      <c r="AV194" s="32" t="str">
        <f t="shared" si="179"/>
        <v/>
      </c>
      <c r="AW194" s="33" t="str">
        <f t="shared" si="180"/>
        <v/>
      </c>
      <c r="AX194" s="33" t="str">
        <f>IF($A194="","",SUMIFS($H$5:H194,$O$5:O194,$O194,$F$5:F194,$F194,$AL$5:AL194,$AL194))</f>
        <v/>
      </c>
      <c r="AY194" s="33" t="str">
        <f>IF($A194="","",SUMIFS($H$5:H193,$O$5:O193,$O194,$F$5:F193,$F194,$AL$5:AL193,$AL194))</f>
        <v/>
      </c>
      <c r="AZ194" s="33" t="str">
        <f t="shared" si="181"/>
        <v/>
      </c>
      <c r="BA194" s="33" t="str">
        <f t="shared" si="182"/>
        <v/>
      </c>
      <c r="BB194" s="33" t="str">
        <f>IF($A194="","",IF($AM194,IF($AQ194="PORC",$AZ194*$AR194,IF($AQ194="ESCALA_GRAL",(INDEX('Tablas de Códigos'!$D$58:$D$65,MATCH($AZ194,'Tablas de Códigos'!$B$58:$B$65,1))+INDEX('Tablas de Códigos'!$E$58:$E$65,MATCH($AZ194,'Tablas de Códigos'!$B$58:$B$65,1))*($AZ194-INDEX('Tablas de Códigos'!$F$58:$F$65,MATCH($AZ194,'Tablas de Códigos'!$B$58:$B$65,1)))),IF($AQ194="ESCALA_119",(INDEX('Tablas de Códigos'!$D$69:$D$76,MATCH($AZ194,'Tablas de Códigos'!$B$69:$B$76,1))+INDEX('Tablas de Códigos'!$E$69:$E$76,MATCH($AZ194,'Tablas de Códigos'!$B$69:$B$76,1))*($AZ194-INDEX('Tablas de Códigos'!$F$69:$F$76,MATCH($AZ194,'Tablas de Códigos'!$B$69:$B$76,1)))),0))),$AZ194*$AV194))</f>
        <v/>
      </c>
      <c r="BC194" s="33" t="str">
        <f>IF($A194="","",IF($AM194,IF($AQ194="PORC",$BA194*$AR194,IF($AQ194="ESCALA_GRAL",(INDEX('Tablas de Códigos'!$D$58:$D$65,MATCH($BA194,'Tablas de Códigos'!$B$58:$B$65,1))+INDEX('Tablas de Códigos'!$E$58:$E$65,MATCH($BA194,'Tablas de Códigos'!$B$58:$B$65,1))*($BA194-INDEX('Tablas de Códigos'!$F$58:$F$65,MATCH($BA194,'Tablas de Códigos'!$B$58:$B$65,1)))),IF($AQ194="ESCALA_119",(INDEX('Tablas de Códigos'!$D$69:$D$76,MATCH($BA194,'Tablas de Códigos'!$B$69:$B$76,1))+INDEX('Tablas de Códigos'!$E$69:$E$76,MATCH($BA194,'Tablas de Códigos'!$B$69:$B$76,1))*($BA194-INDEX('Tablas de Códigos'!$F$69:$F$76,MATCH($BA194,'Tablas de Códigos'!$B$69:$B$76,1)))),0))),$BA194*$AV194))</f>
        <v/>
      </c>
      <c r="BD194" s="33" t="str">
        <f t="shared" si="183"/>
        <v/>
      </c>
      <c r="BE194" s="33" t="str">
        <f t="shared" si="184"/>
        <v/>
      </c>
      <c r="BF194" s="33" t="str">
        <f t="shared" si="185"/>
        <v/>
      </c>
    </row>
    <row r="195" spans="1:58" ht="15" customHeight="1">
      <c r="A195" s="13"/>
      <c r="B195" s="27"/>
      <c r="C195" s="13"/>
      <c r="D195" s="28"/>
      <c r="E195" s="13"/>
      <c r="F195" s="13"/>
      <c r="G195" s="13"/>
      <c r="H195" s="28"/>
      <c r="I195" s="27"/>
      <c r="J195" s="13"/>
      <c r="K195" s="29" t="str">
        <f t="shared" si="155"/>
        <v/>
      </c>
      <c r="L195" s="14"/>
      <c r="M195" s="30"/>
      <c r="N195" s="13"/>
      <c r="O195" s="13"/>
      <c r="P195" s="14"/>
      <c r="Q195" s="31"/>
      <c r="R195" s="32" t="str">
        <f t="shared" si="156"/>
        <v>00</v>
      </c>
      <c r="S195" s="32" t="str">
        <f t="shared" si="157"/>
        <v/>
      </c>
      <c r="T195" s="32" t="str">
        <f t="shared" si="158"/>
        <v xml:space="preserve">                </v>
      </c>
      <c r="U195" s="32" t="str">
        <f t="shared" si="159"/>
        <v/>
      </c>
      <c r="V195" s="32" t="str">
        <f t="shared" si="160"/>
        <v>0000</v>
      </c>
      <c r="W195" s="32" t="str">
        <f t="shared" si="161"/>
        <v>000</v>
      </c>
      <c r="X195" s="32" t="str">
        <f t="shared" si="162"/>
        <v/>
      </c>
      <c r="Y195" s="32" t="str">
        <f t="shared" si="163"/>
        <v/>
      </c>
      <c r="Z195" s="32" t="str">
        <f t="shared" si="164"/>
        <v/>
      </c>
      <c r="AA195" s="32" t="str">
        <f t="shared" si="165"/>
        <v>00</v>
      </c>
      <c r="AB195" s="32" t="str">
        <f t="shared" si="166"/>
        <v>0</v>
      </c>
      <c r="AC195" s="32" t="str">
        <f t="shared" si="167"/>
        <v/>
      </c>
      <c r="AD195" s="32" t="str">
        <f t="shared" si="168"/>
        <v xml:space="preserve">  0.00</v>
      </c>
      <c r="AE195" s="32" t="str">
        <f t="shared" si="169"/>
        <v xml:space="preserve">          </v>
      </c>
      <c r="AF195" s="32" t="str">
        <f t="shared" si="170"/>
        <v>00</v>
      </c>
      <c r="AG195" s="32" t="str">
        <f t="shared" si="171"/>
        <v xml:space="preserve">                    </v>
      </c>
      <c r="AH195" s="32" t="str">
        <f t="shared" si="172"/>
        <v>00000000000000</v>
      </c>
      <c r="AI195" s="32" t="str">
        <f t="shared" si="173"/>
        <v>00000000000000</v>
      </c>
      <c r="AJ195" s="23" t="str">
        <f t="shared" si="174"/>
        <v/>
      </c>
      <c r="AK195" s="24" t="str">
        <f t="shared" si="175"/>
        <v/>
      </c>
      <c r="AL195" s="32" t="str">
        <f t="shared" si="176"/>
        <v/>
      </c>
      <c r="AM195" s="32" t="str">
        <f t="shared" si="177"/>
        <v/>
      </c>
      <c r="AN195" s="32" t="str">
        <f>IF($A195="","",IFERROR(MATCH($F195,'Tablas de Códigos'!$G$28:$G$52,0),""))</f>
        <v/>
      </c>
      <c r="AO195" s="33" t="str">
        <f>IF($AN195="","",INDEX('Tablas de Códigos'!$H$28:$H$52,$AN195))</f>
        <v/>
      </c>
      <c r="AP195" s="32" t="str">
        <f>IF($AN195="","",INDEX('Tablas de Códigos'!$I$28:$I$52,$AN195))</f>
        <v/>
      </c>
      <c r="AQ195" s="32" t="str">
        <f>IF($AN195="","",INDEX('Tablas de Códigos'!$J$28:$J$52,$AN195))</f>
        <v/>
      </c>
      <c r="AR195" s="32" t="str">
        <f>IF($AN195="","",INDEX('Tablas de Códigos'!$K$28:$K$52,$AN195))</f>
        <v/>
      </c>
      <c r="AS195" s="32" t="str">
        <f>IF($AN195="","",INDEX('Tablas de Códigos'!$L$28:$L$52,$AN195))</f>
        <v/>
      </c>
      <c r="AT195" s="32" t="str">
        <f>IF($AN195="","",INDEX('Tablas de Códigos'!$M$28:$M$52,$AN195))</f>
        <v/>
      </c>
      <c r="AU195" s="32" t="str">
        <f t="shared" si="178"/>
        <v/>
      </c>
      <c r="AV195" s="32" t="str">
        <f t="shared" si="179"/>
        <v/>
      </c>
      <c r="AW195" s="33" t="str">
        <f t="shared" si="180"/>
        <v/>
      </c>
      <c r="AX195" s="33" t="str">
        <f>IF($A195="","",SUMIFS($H$5:H195,$O$5:O195,$O195,$F$5:F195,$F195,$AL$5:AL195,$AL195))</f>
        <v/>
      </c>
      <c r="AY195" s="33" t="str">
        <f>IF($A195="","",SUMIFS($H$5:H194,$O$5:O194,$O195,$F$5:F194,$F195,$AL$5:AL194,$AL195))</f>
        <v/>
      </c>
      <c r="AZ195" s="33" t="str">
        <f t="shared" si="181"/>
        <v/>
      </c>
      <c r="BA195" s="33" t="str">
        <f t="shared" si="182"/>
        <v/>
      </c>
      <c r="BB195" s="33" t="str">
        <f>IF($A195="","",IF($AM195,IF($AQ195="PORC",$AZ195*$AR195,IF($AQ195="ESCALA_GRAL",(INDEX('Tablas de Códigos'!$D$58:$D$65,MATCH($AZ195,'Tablas de Códigos'!$B$58:$B$65,1))+INDEX('Tablas de Códigos'!$E$58:$E$65,MATCH($AZ195,'Tablas de Códigos'!$B$58:$B$65,1))*($AZ195-INDEX('Tablas de Códigos'!$F$58:$F$65,MATCH($AZ195,'Tablas de Códigos'!$B$58:$B$65,1)))),IF($AQ195="ESCALA_119",(INDEX('Tablas de Códigos'!$D$69:$D$76,MATCH($AZ195,'Tablas de Códigos'!$B$69:$B$76,1))+INDEX('Tablas de Códigos'!$E$69:$E$76,MATCH($AZ195,'Tablas de Códigos'!$B$69:$B$76,1))*($AZ195-INDEX('Tablas de Códigos'!$F$69:$F$76,MATCH($AZ195,'Tablas de Códigos'!$B$69:$B$76,1)))),0))),$AZ195*$AV195))</f>
        <v/>
      </c>
      <c r="BC195" s="33" t="str">
        <f>IF($A195="","",IF($AM195,IF($AQ195="PORC",$BA195*$AR195,IF($AQ195="ESCALA_GRAL",(INDEX('Tablas de Códigos'!$D$58:$D$65,MATCH($BA195,'Tablas de Códigos'!$B$58:$B$65,1))+INDEX('Tablas de Códigos'!$E$58:$E$65,MATCH($BA195,'Tablas de Códigos'!$B$58:$B$65,1))*($BA195-INDEX('Tablas de Códigos'!$F$58:$F$65,MATCH($BA195,'Tablas de Códigos'!$B$58:$B$65,1)))),IF($AQ195="ESCALA_119",(INDEX('Tablas de Códigos'!$D$69:$D$76,MATCH($BA195,'Tablas de Códigos'!$B$69:$B$76,1))+INDEX('Tablas de Códigos'!$E$69:$E$76,MATCH($BA195,'Tablas de Códigos'!$B$69:$B$76,1))*($BA195-INDEX('Tablas de Códigos'!$F$69:$F$76,MATCH($BA195,'Tablas de Códigos'!$B$69:$B$76,1)))),0))),$BA195*$AV195))</f>
        <v/>
      </c>
      <c r="BD195" s="33" t="str">
        <f t="shared" si="183"/>
        <v/>
      </c>
      <c r="BE195" s="33" t="str">
        <f t="shared" si="184"/>
        <v/>
      </c>
      <c r="BF195" s="33" t="str">
        <f t="shared" si="185"/>
        <v/>
      </c>
    </row>
    <row r="196" spans="1:58" ht="15" customHeight="1">
      <c r="A196" s="13"/>
      <c r="B196" s="27"/>
      <c r="C196" s="13"/>
      <c r="D196" s="28"/>
      <c r="E196" s="13"/>
      <c r="F196" s="13"/>
      <c r="G196" s="13"/>
      <c r="H196" s="28"/>
      <c r="I196" s="27"/>
      <c r="J196" s="13"/>
      <c r="K196" s="29" t="str">
        <f t="shared" si="155"/>
        <v/>
      </c>
      <c r="L196" s="14"/>
      <c r="M196" s="30"/>
      <c r="N196" s="13"/>
      <c r="O196" s="13"/>
      <c r="P196" s="14"/>
      <c r="Q196" s="31"/>
      <c r="R196" s="32" t="str">
        <f t="shared" si="156"/>
        <v>00</v>
      </c>
      <c r="S196" s="32" t="str">
        <f t="shared" si="157"/>
        <v/>
      </c>
      <c r="T196" s="32" t="str">
        <f t="shared" si="158"/>
        <v xml:space="preserve">                </v>
      </c>
      <c r="U196" s="32" t="str">
        <f t="shared" si="159"/>
        <v/>
      </c>
      <c r="V196" s="32" t="str">
        <f t="shared" si="160"/>
        <v>0000</v>
      </c>
      <c r="W196" s="32" t="str">
        <f t="shared" si="161"/>
        <v>000</v>
      </c>
      <c r="X196" s="32" t="str">
        <f t="shared" si="162"/>
        <v/>
      </c>
      <c r="Y196" s="32" t="str">
        <f t="shared" si="163"/>
        <v/>
      </c>
      <c r="Z196" s="32" t="str">
        <f t="shared" si="164"/>
        <v/>
      </c>
      <c r="AA196" s="32" t="str">
        <f t="shared" si="165"/>
        <v>00</v>
      </c>
      <c r="AB196" s="32" t="str">
        <f t="shared" si="166"/>
        <v>0</v>
      </c>
      <c r="AC196" s="32" t="str">
        <f t="shared" si="167"/>
        <v/>
      </c>
      <c r="AD196" s="32" t="str">
        <f t="shared" si="168"/>
        <v xml:space="preserve">  0.00</v>
      </c>
      <c r="AE196" s="32" t="str">
        <f t="shared" si="169"/>
        <v xml:space="preserve">          </v>
      </c>
      <c r="AF196" s="32" t="str">
        <f t="shared" si="170"/>
        <v>00</v>
      </c>
      <c r="AG196" s="32" t="str">
        <f t="shared" si="171"/>
        <v xml:space="preserve">                    </v>
      </c>
      <c r="AH196" s="32" t="str">
        <f t="shared" si="172"/>
        <v>00000000000000</v>
      </c>
      <c r="AI196" s="32" t="str">
        <f t="shared" si="173"/>
        <v>00000000000000</v>
      </c>
      <c r="AJ196" s="23" t="str">
        <f t="shared" si="174"/>
        <v/>
      </c>
      <c r="AK196" s="24" t="str">
        <f t="shared" si="175"/>
        <v/>
      </c>
      <c r="AL196" s="32" t="str">
        <f t="shared" si="176"/>
        <v/>
      </c>
      <c r="AM196" s="32" t="str">
        <f t="shared" si="177"/>
        <v/>
      </c>
      <c r="AN196" s="32" t="str">
        <f>IF($A196="","",IFERROR(MATCH($F196,'Tablas de Códigos'!$G$28:$G$52,0),""))</f>
        <v/>
      </c>
      <c r="AO196" s="33" t="str">
        <f>IF($AN196="","",INDEX('Tablas de Códigos'!$H$28:$H$52,$AN196))</f>
        <v/>
      </c>
      <c r="AP196" s="32" t="str">
        <f>IF($AN196="","",INDEX('Tablas de Códigos'!$I$28:$I$52,$AN196))</f>
        <v/>
      </c>
      <c r="AQ196" s="32" t="str">
        <f>IF($AN196="","",INDEX('Tablas de Códigos'!$J$28:$J$52,$AN196))</f>
        <v/>
      </c>
      <c r="AR196" s="32" t="str">
        <f>IF($AN196="","",INDEX('Tablas de Códigos'!$K$28:$K$52,$AN196))</f>
        <v/>
      </c>
      <c r="AS196" s="32" t="str">
        <f>IF($AN196="","",INDEX('Tablas de Códigos'!$L$28:$L$52,$AN196))</f>
        <v/>
      </c>
      <c r="AT196" s="32" t="str">
        <f>IF($AN196="","",INDEX('Tablas de Códigos'!$M$28:$M$52,$AN196))</f>
        <v/>
      </c>
      <c r="AU196" s="32" t="str">
        <f t="shared" si="178"/>
        <v/>
      </c>
      <c r="AV196" s="32" t="str">
        <f t="shared" si="179"/>
        <v/>
      </c>
      <c r="AW196" s="33" t="str">
        <f t="shared" si="180"/>
        <v/>
      </c>
      <c r="AX196" s="33" t="str">
        <f>IF($A196="","",SUMIFS($H$5:H196,$O$5:O196,$O196,$F$5:F196,$F196,$AL$5:AL196,$AL196))</f>
        <v/>
      </c>
      <c r="AY196" s="33" t="str">
        <f>IF($A196="","",SUMIFS($H$5:H195,$O$5:O195,$O196,$F$5:F195,$F196,$AL$5:AL195,$AL196))</f>
        <v/>
      </c>
      <c r="AZ196" s="33" t="str">
        <f t="shared" si="181"/>
        <v/>
      </c>
      <c r="BA196" s="33" t="str">
        <f t="shared" si="182"/>
        <v/>
      </c>
      <c r="BB196" s="33" t="str">
        <f>IF($A196="","",IF($AM196,IF($AQ196="PORC",$AZ196*$AR196,IF($AQ196="ESCALA_GRAL",(INDEX('Tablas de Códigos'!$D$58:$D$65,MATCH($AZ196,'Tablas de Códigos'!$B$58:$B$65,1))+INDEX('Tablas de Códigos'!$E$58:$E$65,MATCH($AZ196,'Tablas de Códigos'!$B$58:$B$65,1))*($AZ196-INDEX('Tablas de Códigos'!$F$58:$F$65,MATCH($AZ196,'Tablas de Códigos'!$B$58:$B$65,1)))),IF($AQ196="ESCALA_119",(INDEX('Tablas de Códigos'!$D$69:$D$76,MATCH($AZ196,'Tablas de Códigos'!$B$69:$B$76,1))+INDEX('Tablas de Códigos'!$E$69:$E$76,MATCH($AZ196,'Tablas de Códigos'!$B$69:$B$76,1))*($AZ196-INDEX('Tablas de Códigos'!$F$69:$F$76,MATCH($AZ196,'Tablas de Códigos'!$B$69:$B$76,1)))),0))),$AZ196*$AV196))</f>
        <v/>
      </c>
      <c r="BC196" s="33" t="str">
        <f>IF($A196="","",IF($AM196,IF($AQ196="PORC",$BA196*$AR196,IF($AQ196="ESCALA_GRAL",(INDEX('Tablas de Códigos'!$D$58:$D$65,MATCH($BA196,'Tablas de Códigos'!$B$58:$B$65,1))+INDEX('Tablas de Códigos'!$E$58:$E$65,MATCH($BA196,'Tablas de Códigos'!$B$58:$B$65,1))*($BA196-INDEX('Tablas de Códigos'!$F$58:$F$65,MATCH($BA196,'Tablas de Códigos'!$B$58:$B$65,1)))),IF($AQ196="ESCALA_119",(INDEX('Tablas de Códigos'!$D$69:$D$76,MATCH($BA196,'Tablas de Códigos'!$B$69:$B$76,1))+INDEX('Tablas de Códigos'!$E$69:$E$76,MATCH($BA196,'Tablas de Códigos'!$B$69:$B$76,1))*($BA196-INDEX('Tablas de Códigos'!$F$69:$F$76,MATCH($BA196,'Tablas de Códigos'!$B$69:$B$76,1)))),0))),$BA196*$AV196))</f>
        <v/>
      </c>
      <c r="BD196" s="33" t="str">
        <f t="shared" si="183"/>
        <v/>
      </c>
      <c r="BE196" s="33" t="str">
        <f t="shared" si="184"/>
        <v/>
      </c>
      <c r="BF196" s="33" t="str">
        <f t="shared" si="185"/>
        <v/>
      </c>
    </row>
    <row r="197" spans="1:58" ht="15" customHeight="1">
      <c r="A197" s="13"/>
      <c r="B197" s="27"/>
      <c r="C197" s="13"/>
      <c r="D197" s="28"/>
      <c r="E197" s="13"/>
      <c r="F197" s="13"/>
      <c r="G197" s="13"/>
      <c r="H197" s="28"/>
      <c r="I197" s="27"/>
      <c r="J197" s="13"/>
      <c r="K197" s="29" t="str">
        <f t="shared" ref="K197:K204" si="186">IF($A197="","",$BF197)</f>
        <v/>
      </c>
      <c r="L197" s="14"/>
      <c r="M197" s="30"/>
      <c r="N197" s="13"/>
      <c r="O197" s="13"/>
      <c r="P197" s="14"/>
      <c r="Q197" s="31"/>
      <c r="R197" s="32" t="str">
        <f t="shared" ref="R197:R204" si="187">RIGHT(REPT("0",2)&amp;IF(ISNUMBER(SEARCH(" - ",A197)),LEFT(A197,SEARCH(" - ",A197)-1),A197),2)</f>
        <v>00</v>
      </c>
      <c r="S197" s="32" t="str">
        <f t="shared" ref="S197:S204" si="188">IF(B197="","",TEXT(B197,"DD/MM/YYYY"))</f>
        <v/>
      </c>
      <c r="T197" s="32" t="str">
        <f t="shared" ref="T197:T204" si="189">LEFT(C197&amp;REPT(" ",16),16)</f>
        <v xml:space="preserve">                </v>
      </c>
      <c r="U197" s="32" t="str">
        <f t="shared" ref="U197:U204" si="190">IF(D197="","",RIGHT(REPT(" ",16)&amp;TRUNC(ABS(D197))&amp;"."&amp;TEXT(ROUND(ABS(MOD(D197,1))*10^2,0),REPT("0",2)),16))</f>
        <v/>
      </c>
      <c r="V197" s="32" t="str">
        <f t="shared" ref="V197:V204" si="191">RIGHT(REPT("0",4)&amp;IF(ISNUMBER(SEARCH(" - ",E197)),LEFT(E197,SEARCH(" - ",E197)-1),E197),4)</f>
        <v>0000</v>
      </c>
      <c r="W197" s="32" t="str">
        <f t="shared" ref="W197:W204" si="192">RIGHT(REPT("0",3)&amp;IF(ISNUMBER(SEARCH(" - ",F197)),LEFT(F197,SEARCH(" - ",F197)-1),F197),3)</f>
        <v>000</v>
      </c>
      <c r="X197" s="32" t="str">
        <f t="shared" ref="X197:X204" si="193">IF(G197="","",LEFT(TEXT(G197,"0"),1))</f>
        <v/>
      </c>
      <c r="Y197" s="32" t="str">
        <f t="shared" ref="Y197:Y204" si="194">IF(H197="","",RIGHT(REPT(" ",14)&amp;TRUNC(ABS(H197))&amp;"."&amp;TEXT(ROUND(ABS(MOD(H197,1))*10^2,0),REPT("0",2)),14))</f>
        <v/>
      </c>
      <c r="Z197" s="32" t="str">
        <f t="shared" ref="Z197:Z204" si="195">IF(I197="","",TEXT(I197,"DD/MM/YYYY"))</f>
        <v/>
      </c>
      <c r="AA197" s="32" t="str">
        <f t="shared" ref="AA197:AA204" si="196">RIGHT(REPT("0",2)&amp;IF(ISNUMBER(SEARCH(" - ",J197)),LEFT(J197,SEARCH(" - ",J197)-1),J197),2)</f>
        <v>00</v>
      </c>
      <c r="AB197" s="32" t="str">
        <f t="shared" ref="AB197:AB204" si="197">"0"</f>
        <v>0</v>
      </c>
      <c r="AC197" s="32" t="str">
        <f t="shared" ref="AC197:AC204" si="198">IF(K197="","",RIGHT(REPT(" ",14)&amp;TRUNC(ABS(K197))&amp;"."&amp;TEXT(ROUND(ABS(MOD(K197,1))*10^2,0),REPT("0",2)),14))</f>
        <v/>
      </c>
      <c r="AD197" s="32" t="str">
        <f t="shared" ref="AD197:AD204" si="199">RIGHT(REPT(" ",6)&amp;TRUNC(ABS(IF(L197="",0,L197)))&amp;"."&amp;TEXT(ROUND(ABS(MOD(IF(L197="",0,L197),1))*10^2,0),REPT("0",2)),6)</f>
        <v xml:space="preserve">  0.00</v>
      </c>
      <c r="AE197" s="32" t="str">
        <f t="shared" ref="AE197:AE204" si="200">IF(M197="",REPT(" ",10),TEXT(M197,"DD/MM/YYYY"))</f>
        <v xml:space="preserve">          </v>
      </c>
      <c r="AF197" s="32" t="str">
        <f t="shared" ref="AF197:AF204" si="201">RIGHT(REPT("0",2)&amp;IF(ISNUMBER(SEARCH(" - ",N197)),LEFT(N197,SEARCH(" - ",N197)-1),N197),2)</f>
        <v>00</v>
      </c>
      <c r="AG197" s="32" t="str">
        <f t="shared" ref="AG197:AG204" si="202">LEFT(O197&amp;REPT(" ",20),20)</f>
        <v xml:space="preserve">                    </v>
      </c>
      <c r="AH197" s="32" t="str">
        <f t="shared" ref="AH197:AH204" si="203">IF(P197="",REPT("0",14),RIGHT(REPT("0",14)&amp;P197,14))</f>
        <v>00000000000000</v>
      </c>
      <c r="AI197" s="32" t="str">
        <f t="shared" ref="AI197:AI204" si="204">IF(Q197="",REPT("0",14),LEFT(Q197&amp;REPT("0",14),14))</f>
        <v>00000000000000</v>
      </c>
      <c r="AJ197" s="23" t="str">
        <f t="shared" ref="AJ197:AJ204" si="205">IF(A197="","",R197&amp;S197&amp;T197&amp;U197&amp;V197&amp;W197&amp;X197&amp;Y197&amp;Z197&amp;AA197&amp;AB197&amp;AC197&amp;AD197&amp;AE197&amp;AF197&amp;AG197&amp;AH197&amp;AI197)</f>
        <v/>
      </c>
      <c r="AK197" s="24" t="str">
        <f t="shared" ref="AK197:AK204" si="206">IF(A197="","",IF(LEN(AJ197)=159,"OK","ERROR ("&amp;LEN(AJ197)&amp;")"))</f>
        <v/>
      </c>
      <c r="AL197" s="32" t="str">
        <f t="shared" ref="AL197:AL204" si="207">IF($A197="","",TEXT($I197,"YYYYMM"))</f>
        <v/>
      </c>
      <c r="AM197" s="32" t="str">
        <f t="shared" ref="AM197:AM204" si="208">IF($A197="","",$AA197="01")</f>
        <v/>
      </c>
      <c r="AN197" s="32" t="str">
        <f>IF($A197="","",IFERROR(MATCH($F197,'Tablas de Códigos'!$G$28:$G$52,0),""))</f>
        <v/>
      </c>
      <c r="AO197" s="33" t="str">
        <f>IF($AN197="","",INDEX('Tablas de Códigos'!$H$28:$H$52,$AN197))</f>
        <v/>
      </c>
      <c r="AP197" s="32" t="str">
        <f>IF($AN197="","",INDEX('Tablas de Códigos'!$I$28:$I$52,$AN197))</f>
        <v/>
      </c>
      <c r="AQ197" s="32" t="str">
        <f>IF($AN197="","",INDEX('Tablas de Códigos'!$J$28:$J$52,$AN197))</f>
        <v/>
      </c>
      <c r="AR197" s="32" t="str">
        <f>IF($AN197="","",INDEX('Tablas de Códigos'!$K$28:$K$52,$AN197))</f>
        <v/>
      </c>
      <c r="AS197" s="32" t="str">
        <f>IF($AN197="","",INDEX('Tablas de Códigos'!$L$28:$L$52,$AN197))</f>
        <v/>
      </c>
      <c r="AT197" s="32" t="str">
        <f>IF($AN197="","",INDEX('Tablas de Códigos'!$M$28:$M$52,$AN197))</f>
        <v/>
      </c>
      <c r="AU197" s="32" t="str">
        <f t="shared" ref="AU197:AU204" si="209">IF($A197="","",OR(LEFT(TEXT($O197,"0"),2)="20",LEFT(TEXT($O197,"0"),2)="23",LEFT(TEXT($O197,"0"),2)="24",LEFT(TEXT($O197,"0"),2)="25",LEFT(TEXT($O197,"0"),2)="26",LEFT(TEXT($O197,"0"),2)="27"))</f>
        <v/>
      </c>
      <c r="AV197" s="32" t="str">
        <f t="shared" ref="AV197:AV204" si="210">IF($AT197="","",IF($AT197,IF($AU197,0.28,0.25),$AS197))</f>
        <v/>
      </c>
      <c r="AW197" s="33" t="str">
        <f t="shared" ref="AW197:AW204" si="211">IF($A197="","",IF($AM197,$AO197,IF($AP197,$AO197,0)))</f>
        <v/>
      </c>
      <c r="AX197" s="33" t="str">
        <f>IF($A197="","",SUMIFS($H$5:H197,$O$5:O197,$O197,$F$5:F197,$F197,$AL$5:AL197,$AL197))</f>
        <v/>
      </c>
      <c r="AY197" s="33" t="str">
        <f>IF($A197="","",SUMIFS($H$5:H196,$O$5:O196,$O197,$F$5:F196,$F197,$AL$5:AL196,$AL197))</f>
        <v/>
      </c>
      <c r="AZ197" s="33" t="str">
        <f t="shared" ref="AZ197:AZ204" si="212">IF($A197="","",MAX($AX197-$AW197,0))</f>
        <v/>
      </c>
      <c r="BA197" s="33" t="str">
        <f t="shared" ref="BA197:BA204" si="213">IF($A197="","",MAX($AY197-$AW197,0))</f>
        <v/>
      </c>
      <c r="BB197" s="33" t="str">
        <f>IF($A197="","",IF($AM197,IF($AQ197="PORC",$AZ197*$AR197,IF($AQ197="ESCALA_GRAL",(INDEX('Tablas de Códigos'!$D$58:$D$65,MATCH($AZ197,'Tablas de Códigos'!$B$58:$B$65,1))+INDEX('Tablas de Códigos'!$E$58:$E$65,MATCH($AZ197,'Tablas de Códigos'!$B$58:$B$65,1))*($AZ197-INDEX('Tablas de Códigos'!$F$58:$F$65,MATCH($AZ197,'Tablas de Códigos'!$B$58:$B$65,1)))),IF($AQ197="ESCALA_119",(INDEX('Tablas de Códigos'!$D$69:$D$76,MATCH($AZ197,'Tablas de Códigos'!$B$69:$B$76,1))+INDEX('Tablas de Códigos'!$E$69:$E$76,MATCH($AZ197,'Tablas de Códigos'!$B$69:$B$76,1))*($AZ197-INDEX('Tablas de Códigos'!$F$69:$F$76,MATCH($AZ197,'Tablas de Códigos'!$B$69:$B$76,1)))),0))),$AZ197*$AV197))</f>
        <v/>
      </c>
      <c r="BC197" s="33" t="str">
        <f>IF($A197="","",IF($AM197,IF($AQ197="PORC",$BA197*$AR197,IF($AQ197="ESCALA_GRAL",(INDEX('Tablas de Códigos'!$D$58:$D$65,MATCH($BA197,'Tablas de Códigos'!$B$58:$B$65,1))+INDEX('Tablas de Códigos'!$E$58:$E$65,MATCH($BA197,'Tablas de Códigos'!$B$58:$B$65,1))*($BA197-INDEX('Tablas de Códigos'!$F$58:$F$65,MATCH($BA197,'Tablas de Códigos'!$B$58:$B$65,1)))),IF($AQ197="ESCALA_119",(INDEX('Tablas de Códigos'!$D$69:$D$76,MATCH($BA197,'Tablas de Códigos'!$B$69:$B$76,1))+INDEX('Tablas de Códigos'!$E$69:$E$76,MATCH($BA197,'Tablas de Códigos'!$B$69:$B$76,1))*($BA197-INDEX('Tablas de Códigos'!$F$69:$F$76,MATCH($BA197,'Tablas de Códigos'!$B$69:$B$76,1)))),0))),$BA197*$AV197))</f>
        <v/>
      </c>
      <c r="BD197" s="33" t="str">
        <f t="shared" ref="BD197:BD204" si="214">IF($A197="","",ROUND($BB197,2)-ROUND($BC197,2))</f>
        <v/>
      </c>
      <c r="BE197" s="33" t="str">
        <f t="shared" ref="BE197:BE204" si="215">IF($A197="","",IF($AM197,240,IF($W197="031",1020,240)))</f>
        <v/>
      </c>
      <c r="BF197" s="33" t="str">
        <f t="shared" ref="BF197:BF204" si="216">IF($A197="","",IF($BD197&lt;$BE197,0,$BD197))</f>
        <v/>
      </c>
    </row>
    <row r="198" spans="1:58" ht="15" customHeight="1">
      <c r="A198" s="13"/>
      <c r="B198" s="27"/>
      <c r="C198" s="13"/>
      <c r="D198" s="28"/>
      <c r="E198" s="13"/>
      <c r="F198" s="13"/>
      <c r="G198" s="13"/>
      <c r="H198" s="28"/>
      <c r="I198" s="27"/>
      <c r="J198" s="13"/>
      <c r="K198" s="29" t="str">
        <f t="shared" si="186"/>
        <v/>
      </c>
      <c r="L198" s="14"/>
      <c r="M198" s="30"/>
      <c r="N198" s="13"/>
      <c r="O198" s="13"/>
      <c r="P198" s="14"/>
      <c r="Q198" s="31"/>
      <c r="R198" s="32" t="str">
        <f t="shared" si="187"/>
        <v>00</v>
      </c>
      <c r="S198" s="32" t="str">
        <f t="shared" si="188"/>
        <v/>
      </c>
      <c r="T198" s="32" t="str">
        <f t="shared" si="189"/>
        <v xml:space="preserve">                </v>
      </c>
      <c r="U198" s="32" t="str">
        <f t="shared" si="190"/>
        <v/>
      </c>
      <c r="V198" s="32" t="str">
        <f t="shared" si="191"/>
        <v>0000</v>
      </c>
      <c r="W198" s="32" t="str">
        <f t="shared" si="192"/>
        <v>000</v>
      </c>
      <c r="X198" s="32" t="str">
        <f t="shared" si="193"/>
        <v/>
      </c>
      <c r="Y198" s="32" t="str">
        <f t="shared" si="194"/>
        <v/>
      </c>
      <c r="Z198" s="32" t="str">
        <f t="shared" si="195"/>
        <v/>
      </c>
      <c r="AA198" s="32" t="str">
        <f t="shared" si="196"/>
        <v>00</v>
      </c>
      <c r="AB198" s="32" t="str">
        <f t="shared" si="197"/>
        <v>0</v>
      </c>
      <c r="AC198" s="32" t="str">
        <f t="shared" si="198"/>
        <v/>
      </c>
      <c r="AD198" s="32" t="str">
        <f t="shared" si="199"/>
        <v xml:space="preserve">  0.00</v>
      </c>
      <c r="AE198" s="32" t="str">
        <f t="shared" si="200"/>
        <v xml:space="preserve">          </v>
      </c>
      <c r="AF198" s="32" t="str">
        <f t="shared" si="201"/>
        <v>00</v>
      </c>
      <c r="AG198" s="32" t="str">
        <f t="shared" si="202"/>
        <v xml:space="preserve">                    </v>
      </c>
      <c r="AH198" s="32" t="str">
        <f t="shared" si="203"/>
        <v>00000000000000</v>
      </c>
      <c r="AI198" s="32" t="str">
        <f t="shared" si="204"/>
        <v>00000000000000</v>
      </c>
      <c r="AJ198" s="23" t="str">
        <f t="shared" si="205"/>
        <v/>
      </c>
      <c r="AK198" s="24" t="str">
        <f t="shared" si="206"/>
        <v/>
      </c>
      <c r="AL198" s="32" t="str">
        <f t="shared" si="207"/>
        <v/>
      </c>
      <c r="AM198" s="32" t="str">
        <f t="shared" si="208"/>
        <v/>
      </c>
      <c r="AN198" s="32" t="str">
        <f>IF($A198="","",IFERROR(MATCH($F198,'Tablas de Códigos'!$G$28:$G$52,0),""))</f>
        <v/>
      </c>
      <c r="AO198" s="33" t="str">
        <f>IF($AN198="","",INDEX('Tablas de Códigos'!$H$28:$H$52,$AN198))</f>
        <v/>
      </c>
      <c r="AP198" s="32" t="str">
        <f>IF($AN198="","",INDEX('Tablas de Códigos'!$I$28:$I$52,$AN198))</f>
        <v/>
      </c>
      <c r="AQ198" s="32" t="str">
        <f>IF($AN198="","",INDEX('Tablas de Códigos'!$J$28:$J$52,$AN198))</f>
        <v/>
      </c>
      <c r="AR198" s="32" t="str">
        <f>IF($AN198="","",INDEX('Tablas de Códigos'!$K$28:$K$52,$AN198))</f>
        <v/>
      </c>
      <c r="AS198" s="32" t="str">
        <f>IF($AN198="","",INDEX('Tablas de Códigos'!$L$28:$L$52,$AN198))</f>
        <v/>
      </c>
      <c r="AT198" s="32" t="str">
        <f>IF($AN198="","",INDEX('Tablas de Códigos'!$M$28:$M$52,$AN198))</f>
        <v/>
      </c>
      <c r="AU198" s="32" t="str">
        <f t="shared" si="209"/>
        <v/>
      </c>
      <c r="AV198" s="32" t="str">
        <f t="shared" si="210"/>
        <v/>
      </c>
      <c r="AW198" s="33" t="str">
        <f t="shared" si="211"/>
        <v/>
      </c>
      <c r="AX198" s="33" t="str">
        <f>IF($A198="","",SUMIFS($H$5:H198,$O$5:O198,$O198,$F$5:F198,$F198,$AL$5:AL198,$AL198))</f>
        <v/>
      </c>
      <c r="AY198" s="33" t="str">
        <f>IF($A198="","",SUMIFS($H$5:H197,$O$5:O197,$O198,$F$5:F197,$F198,$AL$5:AL197,$AL198))</f>
        <v/>
      </c>
      <c r="AZ198" s="33" t="str">
        <f t="shared" si="212"/>
        <v/>
      </c>
      <c r="BA198" s="33" t="str">
        <f t="shared" si="213"/>
        <v/>
      </c>
      <c r="BB198" s="33" t="str">
        <f>IF($A198="","",IF($AM198,IF($AQ198="PORC",$AZ198*$AR198,IF($AQ198="ESCALA_GRAL",(INDEX('Tablas de Códigos'!$D$58:$D$65,MATCH($AZ198,'Tablas de Códigos'!$B$58:$B$65,1))+INDEX('Tablas de Códigos'!$E$58:$E$65,MATCH($AZ198,'Tablas de Códigos'!$B$58:$B$65,1))*($AZ198-INDEX('Tablas de Códigos'!$F$58:$F$65,MATCH($AZ198,'Tablas de Códigos'!$B$58:$B$65,1)))),IF($AQ198="ESCALA_119",(INDEX('Tablas de Códigos'!$D$69:$D$76,MATCH($AZ198,'Tablas de Códigos'!$B$69:$B$76,1))+INDEX('Tablas de Códigos'!$E$69:$E$76,MATCH($AZ198,'Tablas de Códigos'!$B$69:$B$76,1))*($AZ198-INDEX('Tablas de Códigos'!$F$69:$F$76,MATCH($AZ198,'Tablas de Códigos'!$B$69:$B$76,1)))),0))),$AZ198*$AV198))</f>
        <v/>
      </c>
      <c r="BC198" s="33" t="str">
        <f>IF($A198="","",IF($AM198,IF($AQ198="PORC",$BA198*$AR198,IF($AQ198="ESCALA_GRAL",(INDEX('Tablas de Códigos'!$D$58:$D$65,MATCH($BA198,'Tablas de Códigos'!$B$58:$B$65,1))+INDEX('Tablas de Códigos'!$E$58:$E$65,MATCH($BA198,'Tablas de Códigos'!$B$58:$B$65,1))*($BA198-INDEX('Tablas de Códigos'!$F$58:$F$65,MATCH($BA198,'Tablas de Códigos'!$B$58:$B$65,1)))),IF($AQ198="ESCALA_119",(INDEX('Tablas de Códigos'!$D$69:$D$76,MATCH($BA198,'Tablas de Códigos'!$B$69:$B$76,1))+INDEX('Tablas de Códigos'!$E$69:$E$76,MATCH($BA198,'Tablas de Códigos'!$B$69:$B$76,1))*($BA198-INDEX('Tablas de Códigos'!$F$69:$F$76,MATCH($BA198,'Tablas de Códigos'!$B$69:$B$76,1)))),0))),$BA198*$AV198))</f>
        <v/>
      </c>
      <c r="BD198" s="33" t="str">
        <f t="shared" si="214"/>
        <v/>
      </c>
      <c r="BE198" s="33" t="str">
        <f t="shared" si="215"/>
        <v/>
      </c>
      <c r="BF198" s="33" t="str">
        <f t="shared" si="216"/>
        <v/>
      </c>
    </row>
    <row r="199" spans="1:58" ht="15" customHeight="1">
      <c r="A199" s="13"/>
      <c r="B199" s="27"/>
      <c r="C199" s="13"/>
      <c r="D199" s="28"/>
      <c r="E199" s="13"/>
      <c r="F199" s="13"/>
      <c r="G199" s="13"/>
      <c r="H199" s="28"/>
      <c r="I199" s="27"/>
      <c r="J199" s="13"/>
      <c r="K199" s="29" t="str">
        <f t="shared" si="186"/>
        <v/>
      </c>
      <c r="L199" s="14"/>
      <c r="M199" s="30"/>
      <c r="N199" s="13"/>
      <c r="O199" s="13"/>
      <c r="P199" s="14"/>
      <c r="Q199" s="31"/>
      <c r="R199" s="32" t="str">
        <f t="shared" si="187"/>
        <v>00</v>
      </c>
      <c r="S199" s="32" t="str">
        <f t="shared" si="188"/>
        <v/>
      </c>
      <c r="T199" s="32" t="str">
        <f t="shared" si="189"/>
        <v xml:space="preserve">                </v>
      </c>
      <c r="U199" s="32" t="str">
        <f t="shared" si="190"/>
        <v/>
      </c>
      <c r="V199" s="32" t="str">
        <f t="shared" si="191"/>
        <v>0000</v>
      </c>
      <c r="W199" s="32" t="str">
        <f t="shared" si="192"/>
        <v>000</v>
      </c>
      <c r="X199" s="32" t="str">
        <f t="shared" si="193"/>
        <v/>
      </c>
      <c r="Y199" s="32" t="str">
        <f t="shared" si="194"/>
        <v/>
      </c>
      <c r="Z199" s="32" t="str">
        <f t="shared" si="195"/>
        <v/>
      </c>
      <c r="AA199" s="32" t="str">
        <f t="shared" si="196"/>
        <v>00</v>
      </c>
      <c r="AB199" s="32" t="str">
        <f t="shared" si="197"/>
        <v>0</v>
      </c>
      <c r="AC199" s="32" t="str">
        <f t="shared" si="198"/>
        <v/>
      </c>
      <c r="AD199" s="32" t="str">
        <f t="shared" si="199"/>
        <v xml:space="preserve">  0.00</v>
      </c>
      <c r="AE199" s="32" t="str">
        <f t="shared" si="200"/>
        <v xml:space="preserve">          </v>
      </c>
      <c r="AF199" s="32" t="str">
        <f t="shared" si="201"/>
        <v>00</v>
      </c>
      <c r="AG199" s="32" t="str">
        <f t="shared" si="202"/>
        <v xml:space="preserve">                    </v>
      </c>
      <c r="AH199" s="32" t="str">
        <f t="shared" si="203"/>
        <v>00000000000000</v>
      </c>
      <c r="AI199" s="32" t="str">
        <f t="shared" si="204"/>
        <v>00000000000000</v>
      </c>
      <c r="AJ199" s="23" t="str">
        <f t="shared" si="205"/>
        <v/>
      </c>
      <c r="AK199" s="24" t="str">
        <f t="shared" si="206"/>
        <v/>
      </c>
      <c r="AL199" s="32" t="str">
        <f t="shared" si="207"/>
        <v/>
      </c>
      <c r="AM199" s="32" t="str">
        <f t="shared" si="208"/>
        <v/>
      </c>
      <c r="AN199" s="32" t="str">
        <f>IF($A199="","",IFERROR(MATCH($F199,'Tablas de Códigos'!$G$28:$G$52,0),""))</f>
        <v/>
      </c>
      <c r="AO199" s="33" t="str">
        <f>IF($AN199="","",INDEX('Tablas de Códigos'!$H$28:$H$52,$AN199))</f>
        <v/>
      </c>
      <c r="AP199" s="32" t="str">
        <f>IF($AN199="","",INDEX('Tablas de Códigos'!$I$28:$I$52,$AN199))</f>
        <v/>
      </c>
      <c r="AQ199" s="32" t="str">
        <f>IF($AN199="","",INDEX('Tablas de Códigos'!$J$28:$J$52,$AN199))</f>
        <v/>
      </c>
      <c r="AR199" s="32" t="str">
        <f>IF($AN199="","",INDEX('Tablas de Códigos'!$K$28:$K$52,$AN199))</f>
        <v/>
      </c>
      <c r="AS199" s="32" t="str">
        <f>IF($AN199="","",INDEX('Tablas de Códigos'!$L$28:$L$52,$AN199))</f>
        <v/>
      </c>
      <c r="AT199" s="32" t="str">
        <f>IF($AN199="","",INDEX('Tablas de Códigos'!$M$28:$M$52,$AN199))</f>
        <v/>
      </c>
      <c r="AU199" s="32" t="str">
        <f t="shared" si="209"/>
        <v/>
      </c>
      <c r="AV199" s="32" t="str">
        <f t="shared" si="210"/>
        <v/>
      </c>
      <c r="AW199" s="33" t="str">
        <f t="shared" si="211"/>
        <v/>
      </c>
      <c r="AX199" s="33" t="str">
        <f>IF($A199="","",SUMIFS($H$5:H199,$O$5:O199,$O199,$F$5:F199,$F199,$AL$5:AL199,$AL199))</f>
        <v/>
      </c>
      <c r="AY199" s="33" t="str">
        <f>IF($A199="","",SUMIFS($H$5:H198,$O$5:O198,$O199,$F$5:F198,$F199,$AL$5:AL198,$AL199))</f>
        <v/>
      </c>
      <c r="AZ199" s="33" t="str">
        <f t="shared" si="212"/>
        <v/>
      </c>
      <c r="BA199" s="33" t="str">
        <f t="shared" si="213"/>
        <v/>
      </c>
      <c r="BB199" s="33" t="str">
        <f>IF($A199="","",IF($AM199,IF($AQ199="PORC",$AZ199*$AR199,IF($AQ199="ESCALA_GRAL",(INDEX('Tablas de Códigos'!$D$58:$D$65,MATCH($AZ199,'Tablas de Códigos'!$B$58:$B$65,1))+INDEX('Tablas de Códigos'!$E$58:$E$65,MATCH($AZ199,'Tablas de Códigos'!$B$58:$B$65,1))*($AZ199-INDEX('Tablas de Códigos'!$F$58:$F$65,MATCH($AZ199,'Tablas de Códigos'!$B$58:$B$65,1)))),IF($AQ199="ESCALA_119",(INDEX('Tablas de Códigos'!$D$69:$D$76,MATCH($AZ199,'Tablas de Códigos'!$B$69:$B$76,1))+INDEX('Tablas de Códigos'!$E$69:$E$76,MATCH($AZ199,'Tablas de Códigos'!$B$69:$B$76,1))*($AZ199-INDEX('Tablas de Códigos'!$F$69:$F$76,MATCH($AZ199,'Tablas de Códigos'!$B$69:$B$76,1)))),0))),$AZ199*$AV199))</f>
        <v/>
      </c>
      <c r="BC199" s="33" t="str">
        <f>IF($A199="","",IF($AM199,IF($AQ199="PORC",$BA199*$AR199,IF($AQ199="ESCALA_GRAL",(INDEX('Tablas de Códigos'!$D$58:$D$65,MATCH($BA199,'Tablas de Códigos'!$B$58:$B$65,1))+INDEX('Tablas de Códigos'!$E$58:$E$65,MATCH($BA199,'Tablas de Códigos'!$B$58:$B$65,1))*($BA199-INDEX('Tablas de Códigos'!$F$58:$F$65,MATCH($BA199,'Tablas de Códigos'!$B$58:$B$65,1)))),IF($AQ199="ESCALA_119",(INDEX('Tablas de Códigos'!$D$69:$D$76,MATCH($BA199,'Tablas de Códigos'!$B$69:$B$76,1))+INDEX('Tablas de Códigos'!$E$69:$E$76,MATCH($BA199,'Tablas de Códigos'!$B$69:$B$76,1))*($BA199-INDEX('Tablas de Códigos'!$F$69:$F$76,MATCH($BA199,'Tablas de Códigos'!$B$69:$B$76,1)))),0))),$BA199*$AV199))</f>
        <v/>
      </c>
      <c r="BD199" s="33" t="str">
        <f t="shared" si="214"/>
        <v/>
      </c>
      <c r="BE199" s="33" t="str">
        <f t="shared" si="215"/>
        <v/>
      </c>
      <c r="BF199" s="33" t="str">
        <f t="shared" si="216"/>
        <v/>
      </c>
    </row>
    <row r="200" spans="1:58" ht="15" customHeight="1">
      <c r="A200" s="13"/>
      <c r="B200" s="27"/>
      <c r="C200" s="13"/>
      <c r="D200" s="28"/>
      <c r="E200" s="13"/>
      <c r="F200" s="13"/>
      <c r="G200" s="13"/>
      <c r="H200" s="28"/>
      <c r="I200" s="27"/>
      <c r="J200" s="13"/>
      <c r="K200" s="29" t="str">
        <f t="shared" si="186"/>
        <v/>
      </c>
      <c r="L200" s="14"/>
      <c r="M200" s="30"/>
      <c r="N200" s="13"/>
      <c r="O200" s="13"/>
      <c r="P200" s="14"/>
      <c r="Q200" s="31"/>
      <c r="R200" s="32" t="str">
        <f t="shared" si="187"/>
        <v>00</v>
      </c>
      <c r="S200" s="32" t="str">
        <f t="shared" si="188"/>
        <v/>
      </c>
      <c r="T200" s="32" t="str">
        <f t="shared" si="189"/>
        <v xml:space="preserve">                </v>
      </c>
      <c r="U200" s="32" t="str">
        <f t="shared" si="190"/>
        <v/>
      </c>
      <c r="V200" s="32" t="str">
        <f t="shared" si="191"/>
        <v>0000</v>
      </c>
      <c r="W200" s="32" t="str">
        <f t="shared" si="192"/>
        <v>000</v>
      </c>
      <c r="X200" s="32" t="str">
        <f t="shared" si="193"/>
        <v/>
      </c>
      <c r="Y200" s="32" t="str">
        <f t="shared" si="194"/>
        <v/>
      </c>
      <c r="Z200" s="32" t="str">
        <f t="shared" si="195"/>
        <v/>
      </c>
      <c r="AA200" s="32" t="str">
        <f t="shared" si="196"/>
        <v>00</v>
      </c>
      <c r="AB200" s="32" t="str">
        <f t="shared" si="197"/>
        <v>0</v>
      </c>
      <c r="AC200" s="32" t="str">
        <f t="shared" si="198"/>
        <v/>
      </c>
      <c r="AD200" s="32" t="str">
        <f t="shared" si="199"/>
        <v xml:space="preserve">  0.00</v>
      </c>
      <c r="AE200" s="32" t="str">
        <f t="shared" si="200"/>
        <v xml:space="preserve">          </v>
      </c>
      <c r="AF200" s="32" t="str">
        <f t="shared" si="201"/>
        <v>00</v>
      </c>
      <c r="AG200" s="32" t="str">
        <f t="shared" si="202"/>
        <v xml:space="preserve">                    </v>
      </c>
      <c r="AH200" s="32" t="str">
        <f t="shared" si="203"/>
        <v>00000000000000</v>
      </c>
      <c r="AI200" s="32" t="str">
        <f t="shared" si="204"/>
        <v>00000000000000</v>
      </c>
      <c r="AJ200" s="23" t="str">
        <f t="shared" si="205"/>
        <v/>
      </c>
      <c r="AK200" s="24" t="str">
        <f t="shared" si="206"/>
        <v/>
      </c>
      <c r="AL200" s="32" t="str">
        <f t="shared" si="207"/>
        <v/>
      </c>
      <c r="AM200" s="32" t="str">
        <f t="shared" si="208"/>
        <v/>
      </c>
      <c r="AN200" s="32" t="str">
        <f>IF($A200="","",IFERROR(MATCH($F200,'Tablas de Códigos'!$G$28:$G$52,0),""))</f>
        <v/>
      </c>
      <c r="AO200" s="33" t="str">
        <f>IF($AN200="","",INDEX('Tablas de Códigos'!$H$28:$H$52,$AN200))</f>
        <v/>
      </c>
      <c r="AP200" s="32" t="str">
        <f>IF($AN200="","",INDEX('Tablas de Códigos'!$I$28:$I$52,$AN200))</f>
        <v/>
      </c>
      <c r="AQ200" s="32" t="str">
        <f>IF($AN200="","",INDEX('Tablas de Códigos'!$J$28:$J$52,$AN200))</f>
        <v/>
      </c>
      <c r="AR200" s="32" t="str">
        <f>IF($AN200="","",INDEX('Tablas de Códigos'!$K$28:$K$52,$AN200))</f>
        <v/>
      </c>
      <c r="AS200" s="32" t="str">
        <f>IF($AN200="","",INDEX('Tablas de Códigos'!$L$28:$L$52,$AN200))</f>
        <v/>
      </c>
      <c r="AT200" s="32" t="str">
        <f>IF($AN200="","",INDEX('Tablas de Códigos'!$M$28:$M$52,$AN200))</f>
        <v/>
      </c>
      <c r="AU200" s="32" t="str">
        <f t="shared" si="209"/>
        <v/>
      </c>
      <c r="AV200" s="32" t="str">
        <f t="shared" si="210"/>
        <v/>
      </c>
      <c r="AW200" s="33" t="str">
        <f t="shared" si="211"/>
        <v/>
      </c>
      <c r="AX200" s="33" t="str">
        <f>IF($A200="","",SUMIFS($H$5:H200,$O$5:O200,$O200,$F$5:F200,$F200,$AL$5:AL200,$AL200))</f>
        <v/>
      </c>
      <c r="AY200" s="33" t="str">
        <f>IF($A200="","",SUMIFS($H$5:H199,$O$5:O199,$O200,$F$5:F199,$F200,$AL$5:AL199,$AL200))</f>
        <v/>
      </c>
      <c r="AZ200" s="33" t="str">
        <f t="shared" si="212"/>
        <v/>
      </c>
      <c r="BA200" s="33" t="str">
        <f t="shared" si="213"/>
        <v/>
      </c>
      <c r="BB200" s="33" t="str">
        <f>IF($A200="","",IF($AM200,IF($AQ200="PORC",$AZ200*$AR200,IF($AQ200="ESCALA_GRAL",(INDEX('Tablas de Códigos'!$D$58:$D$65,MATCH($AZ200,'Tablas de Códigos'!$B$58:$B$65,1))+INDEX('Tablas de Códigos'!$E$58:$E$65,MATCH($AZ200,'Tablas de Códigos'!$B$58:$B$65,1))*($AZ200-INDEX('Tablas de Códigos'!$F$58:$F$65,MATCH($AZ200,'Tablas de Códigos'!$B$58:$B$65,1)))),IF($AQ200="ESCALA_119",(INDEX('Tablas de Códigos'!$D$69:$D$76,MATCH($AZ200,'Tablas de Códigos'!$B$69:$B$76,1))+INDEX('Tablas de Códigos'!$E$69:$E$76,MATCH($AZ200,'Tablas de Códigos'!$B$69:$B$76,1))*($AZ200-INDEX('Tablas de Códigos'!$F$69:$F$76,MATCH($AZ200,'Tablas de Códigos'!$B$69:$B$76,1)))),0))),$AZ200*$AV200))</f>
        <v/>
      </c>
      <c r="BC200" s="33" t="str">
        <f>IF($A200="","",IF($AM200,IF($AQ200="PORC",$BA200*$AR200,IF($AQ200="ESCALA_GRAL",(INDEX('Tablas de Códigos'!$D$58:$D$65,MATCH($BA200,'Tablas de Códigos'!$B$58:$B$65,1))+INDEX('Tablas de Códigos'!$E$58:$E$65,MATCH($BA200,'Tablas de Códigos'!$B$58:$B$65,1))*($BA200-INDEX('Tablas de Códigos'!$F$58:$F$65,MATCH($BA200,'Tablas de Códigos'!$B$58:$B$65,1)))),IF($AQ200="ESCALA_119",(INDEX('Tablas de Códigos'!$D$69:$D$76,MATCH($BA200,'Tablas de Códigos'!$B$69:$B$76,1))+INDEX('Tablas de Códigos'!$E$69:$E$76,MATCH($BA200,'Tablas de Códigos'!$B$69:$B$76,1))*($BA200-INDEX('Tablas de Códigos'!$F$69:$F$76,MATCH($BA200,'Tablas de Códigos'!$B$69:$B$76,1)))),0))),$BA200*$AV200))</f>
        <v/>
      </c>
      <c r="BD200" s="33" t="str">
        <f t="shared" si="214"/>
        <v/>
      </c>
      <c r="BE200" s="33" t="str">
        <f t="shared" si="215"/>
        <v/>
      </c>
      <c r="BF200" s="33" t="str">
        <f t="shared" si="216"/>
        <v/>
      </c>
    </row>
    <row r="201" spans="1:58" ht="15" customHeight="1">
      <c r="A201" s="13"/>
      <c r="B201" s="27"/>
      <c r="C201" s="13"/>
      <c r="D201" s="28"/>
      <c r="E201" s="13"/>
      <c r="F201" s="13"/>
      <c r="G201" s="13"/>
      <c r="H201" s="28"/>
      <c r="I201" s="27"/>
      <c r="J201" s="13"/>
      <c r="K201" s="29" t="str">
        <f t="shared" si="186"/>
        <v/>
      </c>
      <c r="L201" s="14"/>
      <c r="M201" s="30"/>
      <c r="N201" s="13"/>
      <c r="O201" s="13"/>
      <c r="P201" s="14"/>
      <c r="Q201" s="31"/>
      <c r="R201" s="32" t="str">
        <f t="shared" si="187"/>
        <v>00</v>
      </c>
      <c r="S201" s="32" t="str">
        <f t="shared" si="188"/>
        <v/>
      </c>
      <c r="T201" s="32" t="str">
        <f t="shared" si="189"/>
        <v xml:space="preserve">                </v>
      </c>
      <c r="U201" s="32" t="str">
        <f t="shared" si="190"/>
        <v/>
      </c>
      <c r="V201" s="32" t="str">
        <f t="shared" si="191"/>
        <v>0000</v>
      </c>
      <c r="W201" s="32" t="str">
        <f t="shared" si="192"/>
        <v>000</v>
      </c>
      <c r="X201" s="32" t="str">
        <f t="shared" si="193"/>
        <v/>
      </c>
      <c r="Y201" s="32" t="str">
        <f t="shared" si="194"/>
        <v/>
      </c>
      <c r="Z201" s="32" t="str">
        <f t="shared" si="195"/>
        <v/>
      </c>
      <c r="AA201" s="32" t="str">
        <f t="shared" si="196"/>
        <v>00</v>
      </c>
      <c r="AB201" s="32" t="str">
        <f t="shared" si="197"/>
        <v>0</v>
      </c>
      <c r="AC201" s="32" t="str">
        <f t="shared" si="198"/>
        <v/>
      </c>
      <c r="AD201" s="32" t="str">
        <f t="shared" si="199"/>
        <v xml:space="preserve">  0.00</v>
      </c>
      <c r="AE201" s="32" t="str">
        <f t="shared" si="200"/>
        <v xml:space="preserve">          </v>
      </c>
      <c r="AF201" s="32" t="str">
        <f t="shared" si="201"/>
        <v>00</v>
      </c>
      <c r="AG201" s="32" t="str">
        <f t="shared" si="202"/>
        <v xml:space="preserve">                    </v>
      </c>
      <c r="AH201" s="32" t="str">
        <f t="shared" si="203"/>
        <v>00000000000000</v>
      </c>
      <c r="AI201" s="32" t="str">
        <f t="shared" si="204"/>
        <v>00000000000000</v>
      </c>
      <c r="AJ201" s="23" t="str">
        <f t="shared" si="205"/>
        <v/>
      </c>
      <c r="AK201" s="24" t="str">
        <f t="shared" si="206"/>
        <v/>
      </c>
      <c r="AL201" s="32" t="str">
        <f t="shared" si="207"/>
        <v/>
      </c>
      <c r="AM201" s="32" t="str">
        <f t="shared" si="208"/>
        <v/>
      </c>
      <c r="AN201" s="32" t="str">
        <f>IF($A201="","",IFERROR(MATCH($F201,'Tablas de Códigos'!$G$28:$G$52,0),""))</f>
        <v/>
      </c>
      <c r="AO201" s="33" t="str">
        <f>IF($AN201="","",INDEX('Tablas de Códigos'!$H$28:$H$52,$AN201))</f>
        <v/>
      </c>
      <c r="AP201" s="32" t="str">
        <f>IF($AN201="","",INDEX('Tablas de Códigos'!$I$28:$I$52,$AN201))</f>
        <v/>
      </c>
      <c r="AQ201" s="32" t="str">
        <f>IF($AN201="","",INDEX('Tablas de Códigos'!$J$28:$J$52,$AN201))</f>
        <v/>
      </c>
      <c r="AR201" s="32" t="str">
        <f>IF($AN201="","",INDEX('Tablas de Códigos'!$K$28:$K$52,$AN201))</f>
        <v/>
      </c>
      <c r="AS201" s="32" t="str">
        <f>IF($AN201="","",INDEX('Tablas de Códigos'!$L$28:$L$52,$AN201))</f>
        <v/>
      </c>
      <c r="AT201" s="32" t="str">
        <f>IF($AN201="","",INDEX('Tablas de Códigos'!$M$28:$M$52,$AN201))</f>
        <v/>
      </c>
      <c r="AU201" s="32" t="str">
        <f t="shared" si="209"/>
        <v/>
      </c>
      <c r="AV201" s="32" t="str">
        <f t="shared" si="210"/>
        <v/>
      </c>
      <c r="AW201" s="33" t="str">
        <f t="shared" si="211"/>
        <v/>
      </c>
      <c r="AX201" s="33" t="str">
        <f>IF($A201="","",SUMIFS($H$5:H201,$O$5:O201,$O201,$F$5:F201,$F201,$AL$5:AL201,$AL201))</f>
        <v/>
      </c>
      <c r="AY201" s="33" t="str">
        <f>IF($A201="","",SUMIFS($H$5:H200,$O$5:O200,$O201,$F$5:F200,$F201,$AL$5:AL200,$AL201))</f>
        <v/>
      </c>
      <c r="AZ201" s="33" t="str">
        <f t="shared" si="212"/>
        <v/>
      </c>
      <c r="BA201" s="33" t="str">
        <f t="shared" si="213"/>
        <v/>
      </c>
      <c r="BB201" s="33" t="str">
        <f>IF($A201="","",IF($AM201,IF($AQ201="PORC",$AZ201*$AR201,IF($AQ201="ESCALA_GRAL",(INDEX('Tablas de Códigos'!$D$58:$D$65,MATCH($AZ201,'Tablas de Códigos'!$B$58:$B$65,1))+INDEX('Tablas de Códigos'!$E$58:$E$65,MATCH($AZ201,'Tablas de Códigos'!$B$58:$B$65,1))*($AZ201-INDEX('Tablas de Códigos'!$F$58:$F$65,MATCH($AZ201,'Tablas de Códigos'!$B$58:$B$65,1)))),IF($AQ201="ESCALA_119",(INDEX('Tablas de Códigos'!$D$69:$D$76,MATCH($AZ201,'Tablas de Códigos'!$B$69:$B$76,1))+INDEX('Tablas de Códigos'!$E$69:$E$76,MATCH($AZ201,'Tablas de Códigos'!$B$69:$B$76,1))*($AZ201-INDEX('Tablas de Códigos'!$F$69:$F$76,MATCH($AZ201,'Tablas de Códigos'!$B$69:$B$76,1)))),0))),$AZ201*$AV201))</f>
        <v/>
      </c>
      <c r="BC201" s="33" t="str">
        <f>IF($A201="","",IF($AM201,IF($AQ201="PORC",$BA201*$AR201,IF($AQ201="ESCALA_GRAL",(INDEX('Tablas de Códigos'!$D$58:$D$65,MATCH($BA201,'Tablas de Códigos'!$B$58:$B$65,1))+INDEX('Tablas de Códigos'!$E$58:$E$65,MATCH($BA201,'Tablas de Códigos'!$B$58:$B$65,1))*($BA201-INDEX('Tablas de Códigos'!$F$58:$F$65,MATCH($BA201,'Tablas de Códigos'!$B$58:$B$65,1)))),IF($AQ201="ESCALA_119",(INDEX('Tablas de Códigos'!$D$69:$D$76,MATCH($BA201,'Tablas de Códigos'!$B$69:$B$76,1))+INDEX('Tablas de Códigos'!$E$69:$E$76,MATCH($BA201,'Tablas de Códigos'!$B$69:$B$76,1))*($BA201-INDEX('Tablas de Códigos'!$F$69:$F$76,MATCH($BA201,'Tablas de Códigos'!$B$69:$B$76,1)))),0))),$BA201*$AV201))</f>
        <v/>
      </c>
      <c r="BD201" s="33" t="str">
        <f t="shared" si="214"/>
        <v/>
      </c>
      <c r="BE201" s="33" t="str">
        <f t="shared" si="215"/>
        <v/>
      </c>
      <c r="BF201" s="33" t="str">
        <f t="shared" si="216"/>
        <v/>
      </c>
    </row>
    <row r="202" spans="1:58" ht="15" customHeight="1">
      <c r="A202" s="13"/>
      <c r="B202" s="27"/>
      <c r="C202" s="13"/>
      <c r="D202" s="28"/>
      <c r="E202" s="13"/>
      <c r="F202" s="13"/>
      <c r="G202" s="13"/>
      <c r="H202" s="28"/>
      <c r="I202" s="27"/>
      <c r="J202" s="13"/>
      <c r="K202" s="29" t="str">
        <f t="shared" si="186"/>
        <v/>
      </c>
      <c r="L202" s="14"/>
      <c r="M202" s="30"/>
      <c r="N202" s="13"/>
      <c r="O202" s="13"/>
      <c r="P202" s="14"/>
      <c r="Q202" s="31"/>
      <c r="R202" s="32" t="str">
        <f t="shared" si="187"/>
        <v>00</v>
      </c>
      <c r="S202" s="32" t="str">
        <f t="shared" si="188"/>
        <v/>
      </c>
      <c r="T202" s="32" t="str">
        <f t="shared" si="189"/>
        <v xml:space="preserve">                </v>
      </c>
      <c r="U202" s="32" t="str">
        <f t="shared" si="190"/>
        <v/>
      </c>
      <c r="V202" s="32" t="str">
        <f t="shared" si="191"/>
        <v>0000</v>
      </c>
      <c r="W202" s="32" t="str">
        <f t="shared" si="192"/>
        <v>000</v>
      </c>
      <c r="X202" s="32" t="str">
        <f t="shared" si="193"/>
        <v/>
      </c>
      <c r="Y202" s="32" t="str">
        <f t="shared" si="194"/>
        <v/>
      </c>
      <c r="Z202" s="32" t="str">
        <f t="shared" si="195"/>
        <v/>
      </c>
      <c r="AA202" s="32" t="str">
        <f t="shared" si="196"/>
        <v>00</v>
      </c>
      <c r="AB202" s="32" t="str">
        <f t="shared" si="197"/>
        <v>0</v>
      </c>
      <c r="AC202" s="32" t="str">
        <f t="shared" si="198"/>
        <v/>
      </c>
      <c r="AD202" s="32" t="str">
        <f t="shared" si="199"/>
        <v xml:space="preserve">  0.00</v>
      </c>
      <c r="AE202" s="32" t="str">
        <f t="shared" si="200"/>
        <v xml:space="preserve">          </v>
      </c>
      <c r="AF202" s="32" t="str">
        <f t="shared" si="201"/>
        <v>00</v>
      </c>
      <c r="AG202" s="32" t="str">
        <f t="shared" si="202"/>
        <v xml:space="preserve">                    </v>
      </c>
      <c r="AH202" s="32" t="str">
        <f t="shared" si="203"/>
        <v>00000000000000</v>
      </c>
      <c r="AI202" s="32" t="str">
        <f t="shared" si="204"/>
        <v>00000000000000</v>
      </c>
      <c r="AJ202" s="23" t="str">
        <f t="shared" si="205"/>
        <v/>
      </c>
      <c r="AK202" s="24" t="str">
        <f t="shared" si="206"/>
        <v/>
      </c>
      <c r="AL202" s="32" t="str">
        <f t="shared" si="207"/>
        <v/>
      </c>
      <c r="AM202" s="32" t="str">
        <f t="shared" si="208"/>
        <v/>
      </c>
      <c r="AN202" s="32" t="str">
        <f>IF($A202="","",IFERROR(MATCH($F202,'Tablas de Códigos'!$G$28:$G$52,0),""))</f>
        <v/>
      </c>
      <c r="AO202" s="33" t="str">
        <f>IF($AN202="","",INDEX('Tablas de Códigos'!$H$28:$H$52,$AN202))</f>
        <v/>
      </c>
      <c r="AP202" s="32" t="str">
        <f>IF($AN202="","",INDEX('Tablas de Códigos'!$I$28:$I$52,$AN202))</f>
        <v/>
      </c>
      <c r="AQ202" s="32" t="str">
        <f>IF($AN202="","",INDEX('Tablas de Códigos'!$J$28:$J$52,$AN202))</f>
        <v/>
      </c>
      <c r="AR202" s="32" t="str">
        <f>IF($AN202="","",INDEX('Tablas de Códigos'!$K$28:$K$52,$AN202))</f>
        <v/>
      </c>
      <c r="AS202" s="32" t="str">
        <f>IF($AN202="","",INDEX('Tablas de Códigos'!$L$28:$L$52,$AN202))</f>
        <v/>
      </c>
      <c r="AT202" s="32" t="str">
        <f>IF($AN202="","",INDEX('Tablas de Códigos'!$M$28:$M$52,$AN202))</f>
        <v/>
      </c>
      <c r="AU202" s="32" t="str">
        <f t="shared" si="209"/>
        <v/>
      </c>
      <c r="AV202" s="32" t="str">
        <f t="shared" si="210"/>
        <v/>
      </c>
      <c r="AW202" s="33" t="str">
        <f t="shared" si="211"/>
        <v/>
      </c>
      <c r="AX202" s="33" t="str">
        <f>IF($A202="","",SUMIFS($H$5:H202,$O$5:O202,$O202,$F$5:F202,$F202,$AL$5:AL202,$AL202))</f>
        <v/>
      </c>
      <c r="AY202" s="33" t="str">
        <f>IF($A202="","",SUMIFS($H$5:H201,$O$5:O201,$O202,$F$5:F201,$F202,$AL$5:AL201,$AL202))</f>
        <v/>
      </c>
      <c r="AZ202" s="33" t="str">
        <f t="shared" si="212"/>
        <v/>
      </c>
      <c r="BA202" s="33" t="str">
        <f t="shared" si="213"/>
        <v/>
      </c>
      <c r="BB202" s="33" t="str">
        <f>IF($A202="","",IF($AM202,IF($AQ202="PORC",$AZ202*$AR202,IF($AQ202="ESCALA_GRAL",(INDEX('Tablas de Códigos'!$D$58:$D$65,MATCH($AZ202,'Tablas de Códigos'!$B$58:$B$65,1))+INDEX('Tablas de Códigos'!$E$58:$E$65,MATCH($AZ202,'Tablas de Códigos'!$B$58:$B$65,1))*($AZ202-INDEX('Tablas de Códigos'!$F$58:$F$65,MATCH($AZ202,'Tablas de Códigos'!$B$58:$B$65,1)))),IF($AQ202="ESCALA_119",(INDEX('Tablas de Códigos'!$D$69:$D$76,MATCH($AZ202,'Tablas de Códigos'!$B$69:$B$76,1))+INDEX('Tablas de Códigos'!$E$69:$E$76,MATCH($AZ202,'Tablas de Códigos'!$B$69:$B$76,1))*($AZ202-INDEX('Tablas de Códigos'!$F$69:$F$76,MATCH($AZ202,'Tablas de Códigos'!$B$69:$B$76,1)))),0))),$AZ202*$AV202))</f>
        <v/>
      </c>
      <c r="BC202" s="33" t="str">
        <f>IF($A202="","",IF($AM202,IF($AQ202="PORC",$BA202*$AR202,IF($AQ202="ESCALA_GRAL",(INDEX('Tablas de Códigos'!$D$58:$D$65,MATCH($BA202,'Tablas de Códigos'!$B$58:$B$65,1))+INDEX('Tablas de Códigos'!$E$58:$E$65,MATCH($BA202,'Tablas de Códigos'!$B$58:$B$65,1))*($BA202-INDEX('Tablas de Códigos'!$F$58:$F$65,MATCH($BA202,'Tablas de Códigos'!$B$58:$B$65,1)))),IF($AQ202="ESCALA_119",(INDEX('Tablas de Códigos'!$D$69:$D$76,MATCH($BA202,'Tablas de Códigos'!$B$69:$B$76,1))+INDEX('Tablas de Códigos'!$E$69:$E$76,MATCH($BA202,'Tablas de Códigos'!$B$69:$B$76,1))*($BA202-INDEX('Tablas de Códigos'!$F$69:$F$76,MATCH($BA202,'Tablas de Códigos'!$B$69:$B$76,1)))),0))),$BA202*$AV202))</f>
        <v/>
      </c>
      <c r="BD202" s="33" t="str">
        <f t="shared" si="214"/>
        <v/>
      </c>
      <c r="BE202" s="33" t="str">
        <f t="shared" si="215"/>
        <v/>
      </c>
      <c r="BF202" s="33" t="str">
        <f t="shared" si="216"/>
        <v/>
      </c>
    </row>
    <row r="203" spans="1:58" ht="15" customHeight="1">
      <c r="A203" s="13"/>
      <c r="B203" s="27"/>
      <c r="C203" s="13"/>
      <c r="D203" s="28"/>
      <c r="E203" s="13"/>
      <c r="F203" s="13"/>
      <c r="G203" s="13"/>
      <c r="H203" s="28"/>
      <c r="I203" s="27"/>
      <c r="J203" s="13"/>
      <c r="K203" s="29" t="str">
        <f t="shared" si="186"/>
        <v/>
      </c>
      <c r="L203" s="14"/>
      <c r="M203" s="30"/>
      <c r="N203" s="13"/>
      <c r="O203" s="13"/>
      <c r="P203" s="14"/>
      <c r="Q203" s="31"/>
      <c r="R203" s="32" t="str">
        <f t="shared" si="187"/>
        <v>00</v>
      </c>
      <c r="S203" s="32" t="str">
        <f t="shared" si="188"/>
        <v/>
      </c>
      <c r="T203" s="32" t="str">
        <f t="shared" si="189"/>
        <v xml:space="preserve">                </v>
      </c>
      <c r="U203" s="32" t="str">
        <f t="shared" si="190"/>
        <v/>
      </c>
      <c r="V203" s="32" t="str">
        <f t="shared" si="191"/>
        <v>0000</v>
      </c>
      <c r="W203" s="32" t="str">
        <f t="shared" si="192"/>
        <v>000</v>
      </c>
      <c r="X203" s="32" t="str">
        <f t="shared" si="193"/>
        <v/>
      </c>
      <c r="Y203" s="32" t="str">
        <f t="shared" si="194"/>
        <v/>
      </c>
      <c r="Z203" s="32" t="str">
        <f t="shared" si="195"/>
        <v/>
      </c>
      <c r="AA203" s="32" t="str">
        <f t="shared" si="196"/>
        <v>00</v>
      </c>
      <c r="AB203" s="32" t="str">
        <f t="shared" si="197"/>
        <v>0</v>
      </c>
      <c r="AC203" s="32" t="str">
        <f t="shared" si="198"/>
        <v/>
      </c>
      <c r="AD203" s="32" t="str">
        <f t="shared" si="199"/>
        <v xml:space="preserve">  0.00</v>
      </c>
      <c r="AE203" s="32" t="str">
        <f t="shared" si="200"/>
        <v xml:space="preserve">          </v>
      </c>
      <c r="AF203" s="32" t="str">
        <f t="shared" si="201"/>
        <v>00</v>
      </c>
      <c r="AG203" s="32" t="str">
        <f t="shared" si="202"/>
        <v xml:space="preserve">                    </v>
      </c>
      <c r="AH203" s="32" t="str">
        <f t="shared" si="203"/>
        <v>00000000000000</v>
      </c>
      <c r="AI203" s="32" t="str">
        <f t="shared" si="204"/>
        <v>00000000000000</v>
      </c>
      <c r="AJ203" s="23" t="str">
        <f t="shared" si="205"/>
        <v/>
      </c>
      <c r="AK203" s="24" t="str">
        <f t="shared" si="206"/>
        <v/>
      </c>
      <c r="AL203" s="32" t="str">
        <f t="shared" si="207"/>
        <v/>
      </c>
      <c r="AM203" s="32" t="str">
        <f t="shared" si="208"/>
        <v/>
      </c>
      <c r="AN203" s="32" t="str">
        <f>IF($A203="","",IFERROR(MATCH($F203,'Tablas de Códigos'!$G$28:$G$52,0),""))</f>
        <v/>
      </c>
      <c r="AO203" s="33" t="str">
        <f>IF($AN203="","",INDEX('Tablas de Códigos'!$H$28:$H$52,$AN203))</f>
        <v/>
      </c>
      <c r="AP203" s="32" t="str">
        <f>IF($AN203="","",INDEX('Tablas de Códigos'!$I$28:$I$52,$AN203))</f>
        <v/>
      </c>
      <c r="AQ203" s="32" t="str">
        <f>IF($AN203="","",INDEX('Tablas de Códigos'!$J$28:$J$52,$AN203))</f>
        <v/>
      </c>
      <c r="AR203" s="32" t="str">
        <f>IF($AN203="","",INDEX('Tablas de Códigos'!$K$28:$K$52,$AN203))</f>
        <v/>
      </c>
      <c r="AS203" s="32" t="str">
        <f>IF($AN203="","",INDEX('Tablas de Códigos'!$L$28:$L$52,$AN203))</f>
        <v/>
      </c>
      <c r="AT203" s="32" t="str">
        <f>IF($AN203="","",INDEX('Tablas de Códigos'!$M$28:$M$52,$AN203))</f>
        <v/>
      </c>
      <c r="AU203" s="32" t="str">
        <f t="shared" si="209"/>
        <v/>
      </c>
      <c r="AV203" s="32" t="str">
        <f t="shared" si="210"/>
        <v/>
      </c>
      <c r="AW203" s="33" t="str">
        <f t="shared" si="211"/>
        <v/>
      </c>
      <c r="AX203" s="33" t="str">
        <f>IF($A203="","",SUMIFS($H$5:H203,$O$5:O203,$O203,$F$5:F203,$F203,$AL$5:AL203,$AL203))</f>
        <v/>
      </c>
      <c r="AY203" s="33" t="str">
        <f>IF($A203="","",SUMIFS($H$5:H202,$O$5:O202,$O203,$F$5:F202,$F203,$AL$5:AL202,$AL203))</f>
        <v/>
      </c>
      <c r="AZ203" s="33" t="str">
        <f t="shared" si="212"/>
        <v/>
      </c>
      <c r="BA203" s="33" t="str">
        <f t="shared" si="213"/>
        <v/>
      </c>
      <c r="BB203" s="33" t="str">
        <f>IF($A203="","",IF($AM203,IF($AQ203="PORC",$AZ203*$AR203,IF($AQ203="ESCALA_GRAL",(INDEX('Tablas de Códigos'!$D$58:$D$65,MATCH($AZ203,'Tablas de Códigos'!$B$58:$B$65,1))+INDEX('Tablas de Códigos'!$E$58:$E$65,MATCH($AZ203,'Tablas de Códigos'!$B$58:$B$65,1))*($AZ203-INDEX('Tablas de Códigos'!$F$58:$F$65,MATCH($AZ203,'Tablas de Códigos'!$B$58:$B$65,1)))),IF($AQ203="ESCALA_119",(INDEX('Tablas de Códigos'!$D$69:$D$76,MATCH($AZ203,'Tablas de Códigos'!$B$69:$B$76,1))+INDEX('Tablas de Códigos'!$E$69:$E$76,MATCH($AZ203,'Tablas de Códigos'!$B$69:$B$76,1))*($AZ203-INDEX('Tablas de Códigos'!$F$69:$F$76,MATCH($AZ203,'Tablas de Códigos'!$B$69:$B$76,1)))),0))),$AZ203*$AV203))</f>
        <v/>
      </c>
      <c r="BC203" s="33" t="str">
        <f>IF($A203="","",IF($AM203,IF($AQ203="PORC",$BA203*$AR203,IF($AQ203="ESCALA_GRAL",(INDEX('Tablas de Códigos'!$D$58:$D$65,MATCH($BA203,'Tablas de Códigos'!$B$58:$B$65,1))+INDEX('Tablas de Códigos'!$E$58:$E$65,MATCH($BA203,'Tablas de Códigos'!$B$58:$B$65,1))*($BA203-INDEX('Tablas de Códigos'!$F$58:$F$65,MATCH($BA203,'Tablas de Códigos'!$B$58:$B$65,1)))),IF($AQ203="ESCALA_119",(INDEX('Tablas de Códigos'!$D$69:$D$76,MATCH($BA203,'Tablas de Códigos'!$B$69:$B$76,1))+INDEX('Tablas de Códigos'!$E$69:$E$76,MATCH($BA203,'Tablas de Códigos'!$B$69:$B$76,1))*($BA203-INDEX('Tablas de Códigos'!$F$69:$F$76,MATCH($BA203,'Tablas de Códigos'!$B$69:$B$76,1)))),0))),$BA203*$AV203))</f>
        <v/>
      </c>
      <c r="BD203" s="33" t="str">
        <f t="shared" si="214"/>
        <v/>
      </c>
      <c r="BE203" s="33" t="str">
        <f t="shared" si="215"/>
        <v/>
      </c>
      <c r="BF203" s="33" t="str">
        <f t="shared" si="216"/>
        <v/>
      </c>
    </row>
    <row r="204" spans="1:58" ht="15" customHeight="1">
      <c r="A204" s="13"/>
      <c r="B204" s="27"/>
      <c r="C204" s="13"/>
      <c r="D204" s="28"/>
      <c r="E204" s="13"/>
      <c r="F204" s="13"/>
      <c r="G204" s="13"/>
      <c r="H204" s="28"/>
      <c r="I204" s="27"/>
      <c r="J204" s="13"/>
      <c r="K204" s="29" t="str">
        <f t="shared" si="186"/>
        <v/>
      </c>
      <c r="L204" s="14"/>
      <c r="M204" s="30"/>
      <c r="N204" s="13"/>
      <c r="O204" s="13"/>
      <c r="P204" s="14"/>
      <c r="Q204" s="31"/>
      <c r="R204" s="32" t="str">
        <f t="shared" si="187"/>
        <v>00</v>
      </c>
      <c r="S204" s="32" t="str">
        <f t="shared" si="188"/>
        <v/>
      </c>
      <c r="T204" s="32" t="str">
        <f t="shared" si="189"/>
        <v xml:space="preserve">                </v>
      </c>
      <c r="U204" s="32" t="str">
        <f t="shared" si="190"/>
        <v/>
      </c>
      <c r="V204" s="32" t="str">
        <f t="shared" si="191"/>
        <v>0000</v>
      </c>
      <c r="W204" s="32" t="str">
        <f t="shared" si="192"/>
        <v>000</v>
      </c>
      <c r="X204" s="32" t="str">
        <f t="shared" si="193"/>
        <v/>
      </c>
      <c r="Y204" s="32" t="str">
        <f t="shared" si="194"/>
        <v/>
      </c>
      <c r="Z204" s="32" t="str">
        <f t="shared" si="195"/>
        <v/>
      </c>
      <c r="AA204" s="32" t="str">
        <f t="shared" si="196"/>
        <v>00</v>
      </c>
      <c r="AB204" s="32" t="str">
        <f t="shared" si="197"/>
        <v>0</v>
      </c>
      <c r="AC204" s="32" t="str">
        <f t="shared" si="198"/>
        <v/>
      </c>
      <c r="AD204" s="32" t="str">
        <f t="shared" si="199"/>
        <v xml:space="preserve">  0.00</v>
      </c>
      <c r="AE204" s="32" t="str">
        <f t="shared" si="200"/>
        <v xml:space="preserve">          </v>
      </c>
      <c r="AF204" s="32" t="str">
        <f t="shared" si="201"/>
        <v>00</v>
      </c>
      <c r="AG204" s="32" t="str">
        <f t="shared" si="202"/>
        <v xml:space="preserve">                    </v>
      </c>
      <c r="AH204" s="32" t="str">
        <f t="shared" si="203"/>
        <v>00000000000000</v>
      </c>
      <c r="AI204" s="32" t="str">
        <f t="shared" si="204"/>
        <v>00000000000000</v>
      </c>
      <c r="AJ204" s="23" t="str">
        <f t="shared" si="205"/>
        <v/>
      </c>
      <c r="AK204" s="24" t="str">
        <f t="shared" si="206"/>
        <v/>
      </c>
      <c r="AL204" s="32" t="str">
        <f t="shared" si="207"/>
        <v/>
      </c>
      <c r="AM204" s="32" t="str">
        <f t="shared" si="208"/>
        <v/>
      </c>
      <c r="AN204" s="32" t="str">
        <f>IF($A204="","",IFERROR(MATCH($F204,'Tablas de Códigos'!$G$28:$G$52,0),""))</f>
        <v/>
      </c>
      <c r="AO204" s="33" t="str">
        <f>IF($AN204="","",INDEX('Tablas de Códigos'!$H$28:$H$52,$AN204))</f>
        <v/>
      </c>
      <c r="AP204" s="32" t="str">
        <f>IF($AN204="","",INDEX('Tablas de Códigos'!$I$28:$I$52,$AN204))</f>
        <v/>
      </c>
      <c r="AQ204" s="32" t="str">
        <f>IF($AN204="","",INDEX('Tablas de Códigos'!$J$28:$J$52,$AN204))</f>
        <v/>
      </c>
      <c r="AR204" s="32" t="str">
        <f>IF($AN204="","",INDEX('Tablas de Códigos'!$K$28:$K$52,$AN204))</f>
        <v/>
      </c>
      <c r="AS204" s="32" t="str">
        <f>IF($AN204="","",INDEX('Tablas de Códigos'!$L$28:$L$52,$AN204))</f>
        <v/>
      </c>
      <c r="AT204" s="32" t="str">
        <f>IF($AN204="","",INDEX('Tablas de Códigos'!$M$28:$M$52,$AN204))</f>
        <v/>
      </c>
      <c r="AU204" s="32" t="str">
        <f t="shared" si="209"/>
        <v/>
      </c>
      <c r="AV204" s="32" t="str">
        <f t="shared" si="210"/>
        <v/>
      </c>
      <c r="AW204" s="33" t="str">
        <f t="shared" si="211"/>
        <v/>
      </c>
      <c r="AX204" s="33" t="str">
        <f>IF($A204="","",SUMIFS($H$5:H204,$O$5:O204,$O204,$F$5:F204,$F204,$AL$5:AL204,$AL204))</f>
        <v/>
      </c>
      <c r="AY204" s="33" t="str">
        <f>IF($A204="","",SUMIFS($H$5:H203,$O$5:O203,$O204,$F$5:F203,$F204,$AL$5:AL203,$AL204))</f>
        <v/>
      </c>
      <c r="AZ204" s="33" t="str">
        <f t="shared" si="212"/>
        <v/>
      </c>
      <c r="BA204" s="33" t="str">
        <f t="shared" si="213"/>
        <v/>
      </c>
      <c r="BB204" s="33" t="str">
        <f>IF($A204="","",IF($AM204,IF($AQ204="PORC",$AZ204*$AR204,IF($AQ204="ESCALA_GRAL",(INDEX('Tablas de Códigos'!$D$58:$D$65,MATCH($AZ204,'Tablas de Códigos'!$B$58:$B$65,1))+INDEX('Tablas de Códigos'!$E$58:$E$65,MATCH($AZ204,'Tablas de Códigos'!$B$58:$B$65,1))*($AZ204-INDEX('Tablas de Códigos'!$F$58:$F$65,MATCH($AZ204,'Tablas de Códigos'!$B$58:$B$65,1)))),IF($AQ204="ESCALA_119",(INDEX('Tablas de Códigos'!$D$69:$D$76,MATCH($AZ204,'Tablas de Códigos'!$B$69:$B$76,1))+INDEX('Tablas de Códigos'!$E$69:$E$76,MATCH($AZ204,'Tablas de Códigos'!$B$69:$B$76,1))*($AZ204-INDEX('Tablas de Códigos'!$F$69:$F$76,MATCH($AZ204,'Tablas de Códigos'!$B$69:$B$76,1)))),0))),$AZ204*$AV204))</f>
        <v/>
      </c>
      <c r="BC204" s="33" t="str">
        <f>IF($A204="","",IF($AM204,IF($AQ204="PORC",$BA204*$AR204,IF($AQ204="ESCALA_GRAL",(INDEX('Tablas de Códigos'!$D$58:$D$65,MATCH($BA204,'Tablas de Códigos'!$B$58:$B$65,1))+INDEX('Tablas de Códigos'!$E$58:$E$65,MATCH($BA204,'Tablas de Códigos'!$B$58:$B$65,1))*($BA204-INDEX('Tablas de Códigos'!$F$58:$F$65,MATCH($BA204,'Tablas de Códigos'!$B$58:$B$65,1)))),IF($AQ204="ESCALA_119",(INDEX('Tablas de Códigos'!$D$69:$D$76,MATCH($BA204,'Tablas de Códigos'!$B$69:$B$76,1))+INDEX('Tablas de Códigos'!$E$69:$E$76,MATCH($BA204,'Tablas de Códigos'!$B$69:$B$76,1))*($BA204-INDEX('Tablas de Códigos'!$F$69:$F$76,MATCH($BA204,'Tablas de Códigos'!$B$69:$B$76,1)))),0))),$BA204*$AV204))</f>
        <v/>
      </c>
      <c r="BD204" s="33" t="str">
        <f t="shared" si="214"/>
        <v/>
      </c>
      <c r="BE204" s="33" t="str">
        <f t="shared" si="215"/>
        <v/>
      </c>
      <c r="BF204" s="33" t="str">
        <f t="shared" si="216"/>
        <v/>
      </c>
    </row>
  </sheetData>
  <sheetProtection sheet="1"/>
  <mergeCells count="5">
    <mergeCell ref="A1:R1"/>
    <mergeCell ref="A2:R2"/>
    <mergeCell ref="A3:Q3"/>
    <mergeCell ref="R3:AI3"/>
    <mergeCell ref="AL3:BF3"/>
  </mergeCells>
  <conditionalFormatting sqref="AK5:AK204">
    <cfRule type="expression" dxfId="0" priority="2">
      <formula>LEFT(AK5,5)="ERROR"</formula>
    </cfRule>
  </conditionalFormatting>
  <dataValidations count="5">
    <dataValidation type="list" allowBlank="1" sqref="A5:A204">
      <formula1>'Tablas de Códigos'!$G$6:$G$18</formula1>
      <formula2>0</formula2>
    </dataValidation>
    <dataValidation type="list" allowBlank="1" sqref="E5:E204">
      <formula1>'Tablas de Códigos'!$G$23:$G$23</formula1>
      <formula2>0</formula2>
    </dataValidation>
    <dataValidation type="list" allowBlank="1" sqref="F5:F204">
      <formula1>'Tablas de Códigos'!$G$28:$G$52</formula1>
      <formula2>0</formula2>
    </dataValidation>
    <dataValidation type="list" allowBlank="1" sqref="J5:J204">
      <formula1>'Tablas de Códigos'!$G$86:$G$92</formula1>
      <formula2>0</formula2>
    </dataValidation>
    <dataValidation type="list" allowBlank="1" sqref="N5:N204">
      <formula1>'Tablas de Códigos'!$G$97:$G$106</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sheetPr>
    <tabColor rgb="FFFFFF00"/>
    <pageSetUpPr fitToPage="1"/>
  </sheetPr>
  <dimension ref="B2:E6800"/>
  <sheetViews>
    <sheetView showGridLines="0" workbookViewId="0">
      <selection activeCell="D37" sqref="D37"/>
    </sheetView>
  </sheetViews>
  <sheetFormatPr baseColWidth="10" defaultColWidth="8.7109375" defaultRowHeight="15"/>
  <cols>
    <col min="1" max="2" width="2.42578125" customWidth="1"/>
    <col min="3" max="3" width="46" customWidth="1"/>
    <col min="4" max="4" width="42" customWidth="1"/>
    <col min="5" max="5" width="4.5703125" customWidth="1"/>
    <col min="6" max="6" width="2.42578125" customWidth="1"/>
  </cols>
  <sheetData>
    <row r="2" spans="2:5" ht="25.5" customHeight="1">
      <c r="B2" s="34"/>
      <c r="C2" s="85" t="s">
        <v>127</v>
      </c>
      <c r="D2" s="85"/>
      <c r="E2" s="35"/>
    </row>
    <row r="3" spans="2:5">
      <c r="B3" s="36"/>
      <c r="E3" s="37"/>
    </row>
    <row r="4" spans="2:5">
      <c r="B4" s="36"/>
      <c r="C4" s="38" t="s">
        <v>128</v>
      </c>
      <c r="D4" s="39" t="str">
        <f>IF(Retenciones!$A5&lt;&gt;"","0000-"&amp;TEXT(Retenciones!$I5,"YYYY")&amp;"-"&amp;TEXT((N('Datos del Cliente'!$C$17)+COUNTIF(Retenciones!$A$5:$A5,"&lt;&gt;")),"000000"),"")</f>
        <v/>
      </c>
      <c r="E4" s="37"/>
    </row>
    <row r="5" spans="2:5">
      <c r="B5" s="36"/>
      <c r="C5" s="38" t="s">
        <v>129</v>
      </c>
      <c r="D5" s="39" t="str">
        <f>IF(Retenciones!$A5&lt;&gt;"",TEXT(Retenciones!$I5,"DD/MM/YYYY"),"")</f>
        <v/>
      </c>
      <c r="E5" s="37"/>
    </row>
    <row r="6" spans="2:5">
      <c r="B6" s="36"/>
      <c r="E6" s="37"/>
    </row>
    <row r="7" spans="2:5">
      <c r="B7" s="36"/>
      <c r="C7" s="86" t="s">
        <v>130</v>
      </c>
      <c r="D7" s="86"/>
      <c r="E7" s="37"/>
    </row>
    <row r="8" spans="2:5">
      <c r="B8" s="36"/>
      <c r="C8" s="38" t="s">
        <v>131</v>
      </c>
      <c r="D8" s="39" t="str">
        <f>IF(Retenciones!$A5&lt;&gt;"",'Datos del Cliente'!$C$7,"")</f>
        <v/>
      </c>
      <c r="E8" s="37"/>
    </row>
    <row r="9" spans="2:5">
      <c r="B9" s="36"/>
      <c r="C9" s="38" t="s">
        <v>132</v>
      </c>
      <c r="D9" s="40" t="str">
        <f>IFERROR(IF(Retenciones!$A5&lt;&gt;"",+('Datos del Cliente'!$C$8),""),"")</f>
        <v/>
      </c>
      <c r="E9" s="37"/>
    </row>
    <row r="10" spans="2:5" ht="25.5" customHeight="1">
      <c r="B10" s="36"/>
      <c r="C10" s="38" t="s">
        <v>133</v>
      </c>
      <c r="D10" s="41" t="str">
        <f>IF(Retenciones!$A5&lt;&gt;"",'Datos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0" s="37"/>
    </row>
    <row r="11" spans="2:5">
      <c r="B11" s="36"/>
      <c r="E11" s="37"/>
    </row>
    <row r="12" spans="2:5">
      <c r="B12" s="36"/>
      <c r="C12" s="86" t="s">
        <v>134</v>
      </c>
      <c r="D12" s="86"/>
      <c r="E12" s="37"/>
    </row>
    <row r="13" spans="2:5">
      <c r="B13" s="36"/>
      <c r="C13" s="38" t="s">
        <v>131</v>
      </c>
      <c r="D13" s="39" t="str">
        <f>IFERROR(IF(Retenciones!$A5&lt;&gt;"",INDEX('Sujetos Retenidos'!$B$5:$B$204,MATCH(Retenciones!$O5,'Sujetos Retenidos'!$A$5:$A$204,0)),""),"")</f>
        <v/>
      </c>
      <c r="E13" s="37"/>
    </row>
    <row r="14" spans="2:5">
      <c r="B14" s="36"/>
      <c r="C14" s="38" t="s">
        <v>132</v>
      </c>
      <c r="D14" s="40" t="str">
        <f>IFERROR(IF(Retenciones!$A5&lt;&gt;"",+INDEX('Sujetos Retenidos'!$A$5:$A$204,MATCH(Retenciones!$O5,'Sujetos Retenidos'!$A$5:$A$204,0)),""),"")</f>
        <v/>
      </c>
      <c r="E14" s="37"/>
    </row>
    <row r="15" spans="2:5" ht="25.5" customHeight="1">
      <c r="B15" s="36"/>
      <c r="C15" s="38" t="s">
        <v>133</v>
      </c>
      <c r="D15" s="41" t="str">
        <f>IFERROR(IF(Retenciones!$A5&lt;&gt;"",INDEX('Sujetos Retenidos'!$C$5:$C$204,MATCH(Retenciones!$O5,'Sujetos Retenidos'!$A$5:$A$204,0))&amp;" Localidad: "&amp;INDEX('Sujetos Retenidos'!$D$5:$D$204,MATCH(Retenciones!$O5,'Sujetos Retenidos'!$A$5:$A$204,0))&amp;" Provincia: "&amp;IF(ISNUMBER(SEARCH(" - ",INDEX('Sujetos Retenidos'!$E$5:$E$204,MATCH(Retenciones!$O5,'Sujetos Retenidos'!$A$5:$A$204,0)))),MID(INDEX('Sujetos Retenidos'!$E$5:$E$204,MATCH(Retenciones!$O5,'Sujetos Retenidos'!$A$5:$A$204,0)),SEARCH(" - ",INDEX('Sujetos Retenidos'!$E$5:$E$204,MATCH(Retenciones!$O5,'Sujetos Retenidos'!$A$5:$A$204,0)))+3,255),INDEX('Sujetos Retenidos'!$E$5:$E$204,MATCH(Retenciones!$O5,'Sujetos Retenidos'!$A$5:$A$204,0)))&amp;" C.P.: "&amp;INDEX('Sujetos Retenidos'!$F$5:$F$204,MATCH(Retenciones!$O5,'Sujetos Retenidos'!$A$5:$A$204,0)),""),"")</f>
        <v/>
      </c>
      <c r="E15" s="37"/>
    </row>
    <row r="16" spans="2:5">
      <c r="B16" s="36"/>
      <c r="E16" s="37"/>
    </row>
    <row r="17" spans="2:5">
      <c r="B17" s="36"/>
      <c r="C17" s="86" t="s">
        <v>135</v>
      </c>
      <c r="D17" s="86"/>
      <c r="E17" s="37"/>
    </row>
    <row r="18" spans="2:5" ht="21.75" customHeight="1">
      <c r="B18" s="36"/>
      <c r="C18" s="38" t="s">
        <v>136</v>
      </c>
      <c r="D18" s="41" t="str">
        <f>IF(Retenciones!$A5&lt;&gt;"",SUBSTITUTE(IF(ISNUMBER(SEARCH(" (",IF(ISNUMBER(SEARCH(" - ",Retenciones!$E5)),MID(Retenciones!$E5,SEARCH(" - ",Retenciones!$E5)+3,255),Retenciones!$E5))),LEFT(IF(ISNUMBER(SEARCH(" - ",Retenciones!$E5)),MID(Retenciones!$E5,SEARCH(" - ",Retenciones!$E5)+3,255),Retenciones!$E5),SEARCH(" (",IF(ISNUMBER(SEARCH(" - ",Retenciones!$E5)),MID(Retenciones!$E5,SEARCH(" - ",Retenciones!$E5)+3,255),Retenciones!$E5))-1),IF(ISNUMBER(SEARCH(" - ",Retenciones!$E5)),MID(Retenciones!$E5,SEARCH(" - ",Retenciones!$E5)+3,255),Retenciones!$E5)),"—","-"),"")</f>
        <v/>
      </c>
      <c r="E18" s="37"/>
    </row>
    <row r="19" spans="2:5" ht="21.75" customHeight="1">
      <c r="B19" s="36"/>
      <c r="C19" s="38" t="s">
        <v>137</v>
      </c>
      <c r="D19" s="41" t="str">
        <f>IF(Retenciones!$A5&lt;&gt;"",IF(ISNUMBER(SEARCH(" - ",Retenciones!$F5)),MID(Retenciones!$F5,SEARCH(" - ",Retenciones!$F5)+3,255),Retenciones!$F5),"")</f>
        <v/>
      </c>
      <c r="E19" s="37"/>
    </row>
    <row r="20" spans="2:5" ht="21.75" customHeight="1">
      <c r="B20" s="36"/>
      <c r="C20" s="38" t="s">
        <v>138</v>
      </c>
      <c r="D20" s="41" t="str">
        <f>IF(Retenciones!$A5&lt;&gt;"",Retenciones!$A5&amp;" Nro. "&amp;TEXT(Retenciones!$C5,"000000000000"),"")</f>
        <v/>
      </c>
      <c r="E20" s="37"/>
    </row>
    <row r="21" spans="2:5">
      <c r="B21" s="36"/>
      <c r="C21" s="38" t="s">
        <v>139</v>
      </c>
      <c r="D21" s="42" t="str">
        <f>IF(Retenciones!$A5&lt;&gt;"","$ "&amp;IF(MID(TEXT(INT(ROUND(Retenciones!$D5,2)),"000000000000"),1,3)&lt;&gt;"000",TEXT(VALUE(MID(TEXT(INT(ROUND(Retenciones!$D5,2)),"000000000000"),1,3)),"0")&amp;"."&amp;MID(TEXT(INT(ROUND(Retenciones!$D5,2)),"000000000000"),4,3)&amp;"."&amp;MID(TEXT(INT(ROUND(Retenciones!$D5,2)),"000000000000"),7,3)&amp;"."&amp;MID(TEXT(INT(ROUND(Retenciones!$D5,2)),"000000000000"),10,3),IF(MID(TEXT(INT(ROUND(Retenciones!$D5,2)),"000000000000"),4,3)&lt;&gt;"000",TEXT(VALUE(MID(TEXT(INT(ROUND(Retenciones!$D5,2)),"000000000000"),4,3)),"0")&amp;"."&amp;MID(TEXT(INT(ROUND(Retenciones!$D5,2)),"000000000000"),7,3)&amp;"."&amp;MID(TEXT(INT(ROUND(Retenciones!$D5,2)),"000000000000"),10,3),IF(MID(TEXT(INT(ROUND(Retenciones!$D5,2)),"000000000000"),7,3)&lt;&gt;"000",TEXT(VALUE(MID(TEXT(INT(ROUND(Retenciones!$D5,2)),"000000000000"),7,3)),"0")&amp;"."&amp;MID(TEXT(INT(ROUND(Retenciones!$D5,2)),"000000000000"),10,3),TEXT(VALUE(MID(TEXT(INT(ROUND(Retenciones!$D5,2)),"000000000000"),10,3)),"0"))))&amp;","&amp;TEXT(ROUND((ROUND(Retenciones!$D5,2)-INT(ROUND(Retenciones!$D5,2)))*100,0),"00"),"")</f>
        <v/>
      </c>
      <c r="E21" s="37"/>
    </row>
    <row r="22" spans="2:5">
      <c r="B22" s="36"/>
      <c r="C22" s="38" t="s">
        <v>140</v>
      </c>
      <c r="D22" s="39" t="str">
        <f>IF(Retenciones!$A5&lt;&gt;"","NO","")</f>
        <v/>
      </c>
      <c r="E22" s="37"/>
    </row>
    <row r="23" spans="2:5">
      <c r="B23" s="36"/>
      <c r="C23" s="38" t="s">
        <v>141</v>
      </c>
      <c r="D23" s="43" t="str">
        <f>IF(Retenciones!$A5&lt;&gt;"","$ "&amp;IF(MID(TEXT(INT(ROUND(Retenciones!$K5,2)),"000000000000"),1,3)&lt;&gt;"000",TEXT(VALUE(MID(TEXT(INT(ROUND(Retenciones!$K5,2)),"000000000000"),1,3)),"0")&amp;"."&amp;MID(TEXT(INT(ROUND(Retenciones!$K5,2)),"000000000000"),4,3)&amp;"."&amp;MID(TEXT(INT(ROUND(Retenciones!$K5,2)),"000000000000"),7,3)&amp;"."&amp;MID(TEXT(INT(ROUND(Retenciones!$K5,2)),"000000000000"),10,3),IF(MID(TEXT(INT(ROUND(Retenciones!$K5,2)),"000000000000"),4,3)&lt;&gt;"000",TEXT(VALUE(MID(TEXT(INT(ROUND(Retenciones!$K5,2)),"000000000000"),4,3)),"0")&amp;"."&amp;MID(TEXT(INT(ROUND(Retenciones!$K5,2)),"000000000000"),7,3)&amp;"."&amp;MID(TEXT(INT(ROUND(Retenciones!$K5,2)),"000000000000"),10,3),IF(MID(TEXT(INT(ROUND(Retenciones!$K5,2)),"000000000000"),7,3)&lt;&gt;"000",TEXT(VALUE(MID(TEXT(INT(ROUND(Retenciones!$K5,2)),"000000000000"),7,3)),"0")&amp;"."&amp;MID(TEXT(INT(ROUND(Retenciones!$K5,2)),"000000000000"),10,3),TEXT(VALUE(MID(TEXT(INT(ROUND(Retenciones!$K5,2)),"000000000000"),10,3)),"0"))))&amp;","&amp;TEXT(ROUND((ROUND(Retenciones!$K5,2)-INT(ROUND(Retenciones!$K5,2)))*100,0),"00"),"")</f>
        <v/>
      </c>
      <c r="E23" s="37"/>
    </row>
    <row r="24" spans="2:5">
      <c r="B24" s="36"/>
      <c r="E24" s="37"/>
    </row>
    <row r="25" spans="2:5">
      <c r="B25" s="36"/>
      <c r="E25" s="37"/>
    </row>
    <row r="26" spans="2:5">
      <c r="B26" s="36"/>
      <c r="C26" s="44" t="s">
        <v>142</v>
      </c>
      <c r="D26" s="45"/>
      <c r="E26" s="37"/>
    </row>
    <row r="27" spans="2:5">
      <c r="B27" s="36"/>
      <c r="E27" s="37"/>
    </row>
    <row r="28" spans="2:5">
      <c r="B28" s="36"/>
      <c r="C28" s="38" t="s">
        <v>143</v>
      </c>
      <c r="D28" s="39" t="str">
        <f>IF(Retenciones!$A5&lt;&gt;"",'Datos del Cliente'!$C$7,"")</f>
        <v/>
      </c>
      <c r="E28" s="37"/>
    </row>
    <row r="29" spans="2:5">
      <c r="B29" s="36"/>
      <c r="C29" s="38" t="s">
        <v>144</v>
      </c>
      <c r="D29" s="39" t="str">
        <f>IF(Retenciones!$A5&lt;&gt;"",'Datos del Cliente'!$C$14,"")</f>
        <v/>
      </c>
      <c r="E29" s="37"/>
    </row>
    <row r="30" spans="2:5">
      <c r="B30" s="36"/>
      <c r="E30" s="37"/>
    </row>
    <row r="31" spans="2:5" ht="15" customHeight="1">
      <c r="B31" s="36"/>
      <c r="C31" s="84" t="s">
        <v>145</v>
      </c>
      <c r="D31" s="84"/>
      <c r="E31" s="37"/>
    </row>
    <row r="32" spans="2:5">
      <c r="B32" s="36"/>
      <c r="C32" s="84"/>
      <c r="D32" s="84"/>
      <c r="E32" s="37"/>
    </row>
    <row r="33" spans="2:5">
      <c r="B33" s="36"/>
      <c r="C33" s="84"/>
      <c r="D33" s="84"/>
      <c r="E33" s="37"/>
    </row>
    <row r="34" spans="2:5">
      <c r="B34" s="46"/>
      <c r="C34" s="47"/>
      <c r="D34" s="47"/>
      <c r="E34" s="48"/>
    </row>
    <row r="36" spans="2:5" ht="25.5" customHeight="1">
      <c r="B36" s="34"/>
      <c r="C36" s="85" t="s">
        <v>127</v>
      </c>
      <c r="D36" s="85"/>
      <c r="E36" s="35"/>
    </row>
    <row r="37" spans="2:5">
      <c r="B37" s="36"/>
      <c r="E37" s="37"/>
    </row>
    <row r="38" spans="2:5">
      <c r="B38" s="36"/>
      <c r="C38" s="38" t="s">
        <v>128</v>
      </c>
      <c r="D38" s="39" t="str">
        <f>IF(Retenciones!$A6&lt;&gt;"","0000-"&amp;TEXT(Retenciones!$I6,"YYYY")&amp;"-"&amp;TEXT((N('Datos del Cliente'!$C$17)+COUNTIF(Retenciones!$A$5:$A6,"&lt;&gt;")),"000000"),"")</f>
        <v/>
      </c>
      <c r="E38" s="37"/>
    </row>
    <row r="39" spans="2:5">
      <c r="B39" s="36"/>
      <c r="C39" s="38" t="s">
        <v>129</v>
      </c>
      <c r="D39" s="39" t="str">
        <f>IF(Retenciones!$A6&lt;&gt;"",TEXT(Retenciones!$I6,"DD/MM/YYYY"),"")</f>
        <v/>
      </c>
      <c r="E39" s="37"/>
    </row>
    <row r="40" spans="2:5">
      <c r="B40" s="36"/>
      <c r="E40" s="37"/>
    </row>
    <row r="41" spans="2:5">
      <c r="B41" s="36"/>
      <c r="C41" s="86" t="s">
        <v>130</v>
      </c>
      <c r="D41" s="86"/>
      <c r="E41" s="37"/>
    </row>
    <row r="42" spans="2:5">
      <c r="B42" s="36"/>
      <c r="C42" s="38" t="s">
        <v>131</v>
      </c>
      <c r="D42" s="39" t="str">
        <f>IF(Retenciones!$A6&lt;&gt;"",'Datos del Cliente'!$C$7,"")</f>
        <v/>
      </c>
      <c r="E42" s="37"/>
    </row>
    <row r="43" spans="2:5">
      <c r="B43" s="36"/>
      <c r="C43" s="38" t="s">
        <v>132</v>
      </c>
      <c r="D43" s="40" t="str">
        <f>IFERROR(IF(Retenciones!$A6&lt;&gt;"",+('Datos del Cliente'!$C$8),""),"")</f>
        <v/>
      </c>
      <c r="E43" s="37"/>
    </row>
    <row r="44" spans="2:5" ht="25.5" customHeight="1">
      <c r="B44" s="36"/>
      <c r="C44" s="38" t="s">
        <v>133</v>
      </c>
      <c r="D44" s="41" t="str">
        <f>IF(Retenciones!$A6&lt;&gt;"",'Datos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4" s="37"/>
    </row>
    <row r="45" spans="2:5">
      <c r="B45" s="36"/>
      <c r="E45" s="37"/>
    </row>
    <row r="46" spans="2:5">
      <c r="B46" s="36"/>
      <c r="C46" s="86" t="s">
        <v>134</v>
      </c>
      <c r="D46" s="86"/>
      <c r="E46" s="37"/>
    </row>
    <row r="47" spans="2:5">
      <c r="B47" s="36"/>
      <c r="C47" s="38" t="s">
        <v>131</v>
      </c>
      <c r="D47" s="39" t="str">
        <f>IFERROR(IF(Retenciones!$A6&lt;&gt;"",INDEX('Sujetos Retenidos'!$B$5:$B$204,MATCH(Retenciones!$O6,'Sujetos Retenidos'!$A$5:$A$204,0)),""),"")</f>
        <v/>
      </c>
      <c r="E47" s="37"/>
    </row>
    <row r="48" spans="2:5">
      <c r="B48" s="36"/>
      <c r="C48" s="38" t="s">
        <v>132</v>
      </c>
      <c r="D48" s="40" t="str">
        <f>IFERROR(IF(Retenciones!$A6&lt;&gt;"",+INDEX('Sujetos Retenidos'!$A$5:$A$204,MATCH(Retenciones!$O6,'Sujetos Retenidos'!$A$5:$A$204,0)),""),"")</f>
        <v/>
      </c>
      <c r="E48" s="37"/>
    </row>
    <row r="49" spans="2:5" ht="25.5" customHeight="1">
      <c r="B49" s="36"/>
      <c r="C49" s="38" t="s">
        <v>133</v>
      </c>
      <c r="D49" s="41" t="str">
        <f>IFERROR(IF(Retenciones!$A6&lt;&gt;"",INDEX('Sujetos Retenidos'!$C$5:$C$204,MATCH(Retenciones!$O6,'Sujetos Retenidos'!$A$5:$A$204,0))&amp;" Localidad: "&amp;INDEX('Sujetos Retenidos'!$D$5:$D$204,MATCH(Retenciones!$O6,'Sujetos Retenidos'!$A$5:$A$204,0))&amp;" Provincia: "&amp;IF(ISNUMBER(SEARCH(" - ",INDEX('Sujetos Retenidos'!$E$5:$E$204,MATCH(Retenciones!$O6,'Sujetos Retenidos'!$A$5:$A$204,0)))),MID(INDEX('Sujetos Retenidos'!$E$5:$E$204,MATCH(Retenciones!$O6,'Sujetos Retenidos'!$A$5:$A$204,0)),SEARCH(" - ",INDEX('Sujetos Retenidos'!$E$5:$E$204,MATCH(Retenciones!$O6,'Sujetos Retenidos'!$A$5:$A$204,0)))+3,255),INDEX('Sujetos Retenidos'!$E$5:$E$204,MATCH(Retenciones!$O6,'Sujetos Retenidos'!$A$5:$A$204,0)))&amp;" C.P.: "&amp;INDEX('Sujetos Retenidos'!$F$5:$F$204,MATCH(Retenciones!$O6,'Sujetos Retenidos'!$A$5:$A$204,0)),""),"")</f>
        <v/>
      </c>
      <c r="E49" s="37"/>
    </row>
    <row r="50" spans="2:5">
      <c r="B50" s="36"/>
      <c r="E50" s="37"/>
    </row>
    <row r="51" spans="2:5">
      <c r="B51" s="36"/>
      <c r="C51" s="86" t="s">
        <v>135</v>
      </c>
      <c r="D51" s="86"/>
      <c r="E51" s="37"/>
    </row>
    <row r="52" spans="2:5" ht="21.75" customHeight="1">
      <c r="B52" s="36"/>
      <c r="C52" s="38" t="s">
        <v>136</v>
      </c>
      <c r="D52" s="41" t="str">
        <f>IF(Retenciones!$A6&lt;&gt;"",SUBSTITUTE(IF(ISNUMBER(SEARCH(" (",IF(ISNUMBER(SEARCH(" - ",Retenciones!$E6)),MID(Retenciones!$E6,SEARCH(" - ",Retenciones!$E6)+3,255),Retenciones!$E6))),LEFT(IF(ISNUMBER(SEARCH(" - ",Retenciones!$E6)),MID(Retenciones!$E6,SEARCH(" - ",Retenciones!$E6)+3,255),Retenciones!$E6),SEARCH(" (",IF(ISNUMBER(SEARCH(" - ",Retenciones!$E6)),MID(Retenciones!$E6,SEARCH(" - ",Retenciones!$E6)+3,255),Retenciones!$E6))-1),IF(ISNUMBER(SEARCH(" - ",Retenciones!$E6)),MID(Retenciones!$E6,SEARCH(" - ",Retenciones!$E6)+3,255),Retenciones!$E6)),"—","-"),"")</f>
        <v/>
      </c>
      <c r="E52" s="37"/>
    </row>
    <row r="53" spans="2:5" ht="21.75" customHeight="1">
      <c r="B53" s="36"/>
      <c r="C53" s="38" t="s">
        <v>137</v>
      </c>
      <c r="D53" s="41" t="str">
        <f>IF(Retenciones!$A6&lt;&gt;"",IF(ISNUMBER(SEARCH(" - ",Retenciones!$F6)),MID(Retenciones!$F6,SEARCH(" - ",Retenciones!$F6)+3,255),Retenciones!$F6),"")</f>
        <v/>
      </c>
      <c r="E53" s="37"/>
    </row>
    <row r="54" spans="2:5" ht="21.75" customHeight="1">
      <c r="B54" s="36"/>
      <c r="C54" s="38" t="s">
        <v>138</v>
      </c>
      <c r="D54" s="41" t="str">
        <f>IF(Retenciones!$A6&lt;&gt;"",Retenciones!$A6&amp;" Nro. "&amp;TEXT(Retenciones!$C6,"000000000000"),"")</f>
        <v/>
      </c>
      <c r="E54" s="37"/>
    </row>
    <row r="55" spans="2:5">
      <c r="B55" s="36"/>
      <c r="C55" s="38" t="s">
        <v>139</v>
      </c>
      <c r="D55" s="42" t="str">
        <f>IF(Retenciones!$A6&lt;&gt;"","$ "&amp;IF(MID(TEXT(INT(ROUND(Retenciones!$D6,2)),"000000000000"),1,3)&lt;&gt;"000",TEXT(VALUE(MID(TEXT(INT(ROUND(Retenciones!$D6,2)),"000000000000"),1,3)),"0")&amp;"."&amp;MID(TEXT(INT(ROUND(Retenciones!$D6,2)),"000000000000"),4,3)&amp;"."&amp;MID(TEXT(INT(ROUND(Retenciones!$D6,2)),"000000000000"),7,3)&amp;"."&amp;MID(TEXT(INT(ROUND(Retenciones!$D6,2)),"000000000000"),10,3),IF(MID(TEXT(INT(ROUND(Retenciones!$D6,2)),"000000000000"),4,3)&lt;&gt;"000",TEXT(VALUE(MID(TEXT(INT(ROUND(Retenciones!$D6,2)),"000000000000"),4,3)),"0")&amp;"."&amp;MID(TEXT(INT(ROUND(Retenciones!$D6,2)),"000000000000"),7,3)&amp;"."&amp;MID(TEXT(INT(ROUND(Retenciones!$D6,2)),"000000000000"),10,3),IF(MID(TEXT(INT(ROUND(Retenciones!$D6,2)),"000000000000"),7,3)&lt;&gt;"000",TEXT(VALUE(MID(TEXT(INT(ROUND(Retenciones!$D6,2)),"000000000000"),7,3)),"0")&amp;"."&amp;MID(TEXT(INT(ROUND(Retenciones!$D6,2)),"000000000000"),10,3),TEXT(VALUE(MID(TEXT(INT(ROUND(Retenciones!$D6,2)),"000000000000"),10,3)),"0"))))&amp;","&amp;TEXT(ROUND((ROUND(Retenciones!$D6,2)-INT(ROUND(Retenciones!$D6,2)))*100,0),"00"),"")</f>
        <v/>
      </c>
      <c r="E55" s="37"/>
    </row>
    <row r="56" spans="2:5">
      <c r="B56" s="36"/>
      <c r="C56" s="38" t="s">
        <v>140</v>
      </c>
      <c r="D56" s="39" t="str">
        <f>IF(Retenciones!$A6&lt;&gt;"","NO","")</f>
        <v/>
      </c>
      <c r="E56" s="37"/>
    </row>
    <row r="57" spans="2:5">
      <c r="B57" s="36"/>
      <c r="C57" s="38" t="s">
        <v>141</v>
      </c>
      <c r="D57" s="43" t="str">
        <f>IF(Retenciones!$A6&lt;&gt;"","$ "&amp;IF(MID(TEXT(INT(ROUND(Retenciones!$K6,2)),"000000000000"),1,3)&lt;&gt;"000",TEXT(VALUE(MID(TEXT(INT(ROUND(Retenciones!$K6,2)),"000000000000"),1,3)),"0")&amp;"."&amp;MID(TEXT(INT(ROUND(Retenciones!$K6,2)),"000000000000"),4,3)&amp;"."&amp;MID(TEXT(INT(ROUND(Retenciones!$K6,2)),"000000000000"),7,3)&amp;"."&amp;MID(TEXT(INT(ROUND(Retenciones!$K6,2)),"000000000000"),10,3),IF(MID(TEXT(INT(ROUND(Retenciones!$K6,2)),"000000000000"),4,3)&lt;&gt;"000",TEXT(VALUE(MID(TEXT(INT(ROUND(Retenciones!$K6,2)),"000000000000"),4,3)),"0")&amp;"."&amp;MID(TEXT(INT(ROUND(Retenciones!$K6,2)),"000000000000"),7,3)&amp;"."&amp;MID(TEXT(INT(ROUND(Retenciones!$K6,2)),"000000000000"),10,3),IF(MID(TEXT(INT(ROUND(Retenciones!$K6,2)),"000000000000"),7,3)&lt;&gt;"000",TEXT(VALUE(MID(TEXT(INT(ROUND(Retenciones!$K6,2)),"000000000000"),7,3)),"0")&amp;"."&amp;MID(TEXT(INT(ROUND(Retenciones!$K6,2)),"000000000000"),10,3),TEXT(VALUE(MID(TEXT(INT(ROUND(Retenciones!$K6,2)),"000000000000"),10,3)),"0"))))&amp;","&amp;TEXT(ROUND((ROUND(Retenciones!$K6,2)-INT(ROUND(Retenciones!$K6,2)))*100,0),"00"),"")</f>
        <v/>
      </c>
      <c r="E57" s="37"/>
    </row>
    <row r="58" spans="2:5">
      <c r="B58" s="36"/>
      <c r="E58" s="37"/>
    </row>
    <row r="59" spans="2:5">
      <c r="B59" s="36"/>
      <c r="E59" s="37"/>
    </row>
    <row r="60" spans="2:5">
      <c r="B60" s="36"/>
      <c r="C60" s="44" t="s">
        <v>142</v>
      </c>
      <c r="D60" s="45"/>
      <c r="E60" s="37"/>
    </row>
    <row r="61" spans="2:5">
      <c r="B61" s="36"/>
      <c r="E61" s="37"/>
    </row>
    <row r="62" spans="2:5">
      <c r="B62" s="36"/>
      <c r="C62" s="38" t="s">
        <v>143</v>
      </c>
      <c r="D62" s="39" t="str">
        <f>IF(Retenciones!$A6&lt;&gt;"",'Datos del Cliente'!$C$7,"")</f>
        <v/>
      </c>
      <c r="E62" s="37"/>
    </row>
    <row r="63" spans="2:5">
      <c r="B63" s="36"/>
      <c r="C63" s="38" t="s">
        <v>144</v>
      </c>
      <c r="D63" s="39" t="str">
        <f>IF(Retenciones!$A6&lt;&gt;"",'Datos del Cliente'!$C$14,"")</f>
        <v/>
      </c>
      <c r="E63" s="37"/>
    </row>
    <row r="64" spans="2:5">
      <c r="B64" s="36"/>
      <c r="E64" s="37"/>
    </row>
    <row r="65" spans="2:5" ht="15" customHeight="1">
      <c r="B65" s="36"/>
      <c r="C65" s="84" t="s">
        <v>145</v>
      </c>
      <c r="D65" s="84"/>
      <c r="E65" s="37"/>
    </row>
    <row r="66" spans="2:5">
      <c r="B66" s="36"/>
      <c r="C66" s="84"/>
      <c r="D66" s="84"/>
      <c r="E66" s="37"/>
    </row>
    <row r="67" spans="2:5">
      <c r="B67" s="36"/>
      <c r="C67" s="84"/>
      <c r="D67" s="84"/>
      <c r="E67" s="37"/>
    </row>
    <row r="68" spans="2:5">
      <c r="B68" s="46"/>
      <c r="C68" s="47"/>
      <c r="D68" s="47"/>
      <c r="E68" s="48"/>
    </row>
    <row r="70" spans="2:5" ht="25.5" customHeight="1">
      <c r="B70" s="34"/>
      <c r="C70" s="85" t="s">
        <v>127</v>
      </c>
      <c r="D70" s="85"/>
      <c r="E70" s="35"/>
    </row>
    <row r="71" spans="2:5">
      <c r="B71" s="36"/>
      <c r="E71" s="37"/>
    </row>
    <row r="72" spans="2:5">
      <c r="B72" s="36"/>
      <c r="C72" s="38" t="s">
        <v>128</v>
      </c>
      <c r="D72" s="39" t="str">
        <f>IF(Retenciones!$A7&lt;&gt;"","0000-"&amp;TEXT(Retenciones!$I7,"YYYY")&amp;"-"&amp;TEXT((N('Datos del Cliente'!$C$17)+COUNTIF(Retenciones!$A$5:$A7,"&lt;&gt;")),"000000"),"")</f>
        <v/>
      </c>
      <c r="E72" s="37"/>
    </row>
    <row r="73" spans="2:5">
      <c r="B73" s="36"/>
      <c r="C73" s="38" t="s">
        <v>129</v>
      </c>
      <c r="D73" s="39" t="str">
        <f>IF(Retenciones!$A7&lt;&gt;"",TEXT(Retenciones!$I7,"DD/MM/YYYY"),"")</f>
        <v/>
      </c>
      <c r="E73" s="37"/>
    </row>
    <row r="74" spans="2:5">
      <c r="B74" s="36"/>
      <c r="E74" s="37"/>
    </row>
    <row r="75" spans="2:5">
      <c r="B75" s="36"/>
      <c r="C75" s="86" t="s">
        <v>130</v>
      </c>
      <c r="D75" s="86"/>
      <c r="E75" s="37"/>
    </row>
    <row r="76" spans="2:5">
      <c r="B76" s="36"/>
      <c r="C76" s="38" t="s">
        <v>131</v>
      </c>
      <c r="D76" s="39" t="str">
        <f>IF(Retenciones!$A7&lt;&gt;"",'Datos del Cliente'!$C$7,"")</f>
        <v/>
      </c>
      <c r="E76" s="37"/>
    </row>
    <row r="77" spans="2:5">
      <c r="B77" s="36"/>
      <c r="C77" s="38" t="s">
        <v>132</v>
      </c>
      <c r="D77" s="40" t="str">
        <f>IFERROR(IF(Retenciones!$A7&lt;&gt;"",+('Datos del Cliente'!$C$8),""),"")</f>
        <v/>
      </c>
      <c r="E77" s="37"/>
    </row>
    <row r="78" spans="2:5" ht="25.5" customHeight="1">
      <c r="B78" s="36"/>
      <c r="C78" s="38" t="s">
        <v>133</v>
      </c>
      <c r="D78" s="41" t="str">
        <f>IF(Retenciones!$A7&lt;&gt;"",'Datos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78" s="37"/>
    </row>
    <row r="79" spans="2:5">
      <c r="B79" s="36"/>
      <c r="E79" s="37"/>
    </row>
    <row r="80" spans="2:5">
      <c r="B80" s="36"/>
      <c r="C80" s="86" t="s">
        <v>134</v>
      </c>
      <c r="D80" s="86"/>
      <c r="E80" s="37"/>
    </row>
    <row r="81" spans="2:5">
      <c r="B81" s="36"/>
      <c r="C81" s="38" t="s">
        <v>131</v>
      </c>
      <c r="D81" s="39" t="str">
        <f>IFERROR(IF(Retenciones!$A7&lt;&gt;"",INDEX('Sujetos Retenidos'!$B$5:$B$204,MATCH(Retenciones!$O7,'Sujetos Retenidos'!$A$5:$A$204,0)),""),"")</f>
        <v/>
      </c>
      <c r="E81" s="37"/>
    </row>
    <row r="82" spans="2:5">
      <c r="B82" s="36"/>
      <c r="C82" s="38" t="s">
        <v>132</v>
      </c>
      <c r="D82" s="40" t="str">
        <f>IFERROR(IF(Retenciones!$A7&lt;&gt;"",+INDEX('Sujetos Retenidos'!$A$5:$A$204,MATCH(Retenciones!$O7,'Sujetos Retenidos'!$A$5:$A$204,0)),""),"")</f>
        <v/>
      </c>
      <c r="E82" s="37"/>
    </row>
    <row r="83" spans="2:5" ht="25.5" customHeight="1">
      <c r="B83" s="36"/>
      <c r="C83" s="38" t="s">
        <v>133</v>
      </c>
      <c r="D83" s="41" t="str">
        <f>IFERROR(IF(Retenciones!$A7&lt;&gt;"",INDEX('Sujetos Retenidos'!$C$5:$C$204,MATCH(Retenciones!$O7,'Sujetos Retenidos'!$A$5:$A$204,0))&amp;" Localidad: "&amp;INDEX('Sujetos Retenidos'!$D$5:$D$204,MATCH(Retenciones!$O7,'Sujetos Retenidos'!$A$5:$A$204,0))&amp;" Provincia: "&amp;IF(ISNUMBER(SEARCH(" - ",INDEX('Sujetos Retenidos'!$E$5:$E$204,MATCH(Retenciones!$O7,'Sujetos Retenidos'!$A$5:$A$204,0)))),MID(INDEX('Sujetos Retenidos'!$E$5:$E$204,MATCH(Retenciones!$O7,'Sujetos Retenidos'!$A$5:$A$204,0)),SEARCH(" - ",INDEX('Sujetos Retenidos'!$E$5:$E$204,MATCH(Retenciones!$O7,'Sujetos Retenidos'!$A$5:$A$204,0)))+3,255),INDEX('Sujetos Retenidos'!$E$5:$E$204,MATCH(Retenciones!$O7,'Sujetos Retenidos'!$A$5:$A$204,0)))&amp;" C.P.: "&amp;INDEX('Sujetos Retenidos'!$F$5:$F$204,MATCH(Retenciones!$O7,'Sujetos Retenidos'!$A$5:$A$204,0)),""),"")</f>
        <v/>
      </c>
      <c r="E83" s="37"/>
    </row>
    <row r="84" spans="2:5">
      <c r="B84" s="36"/>
      <c r="E84" s="37"/>
    </row>
    <row r="85" spans="2:5">
      <c r="B85" s="36"/>
      <c r="C85" s="86" t="s">
        <v>135</v>
      </c>
      <c r="D85" s="86"/>
      <c r="E85" s="37"/>
    </row>
    <row r="86" spans="2:5" ht="21.75" customHeight="1">
      <c r="B86" s="36"/>
      <c r="C86" s="38" t="s">
        <v>136</v>
      </c>
      <c r="D86" s="41" t="str">
        <f>IF(Retenciones!$A7&lt;&gt;"",SUBSTITUTE(IF(ISNUMBER(SEARCH(" (",IF(ISNUMBER(SEARCH(" - ",Retenciones!$E7)),MID(Retenciones!$E7,SEARCH(" - ",Retenciones!$E7)+3,255),Retenciones!$E7))),LEFT(IF(ISNUMBER(SEARCH(" - ",Retenciones!$E7)),MID(Retenciones!$E7,SEARCH(" - ",Retenciones!$E7)+3,255),Retenciones!$E7),SEARCH(" (",IF(ISNUMBER(SEARCH(" - ",Retenciones!$E7)),MID(Retenciones!$E7,SEARCH(" - ",Retenciones!$E7)+3,255),Retenciones!$E7))-1),IF(ISNUMBER(SEARCH(" - ",Retenciones!$E7)),MID(Retenciones!$E7,SEARCH(" - ",Retenciones!$E7)+3,255),Retenciones!$E7)),"—","-"),"")</f>
        <v/>
      </c>
      <c r="E86" s="37"/>
    </row>
    <row r="87" spans="2:5" ht="21.75" customHeight="1">
      <c r="B87" s="36"/>
      <c r="C87" s="38" t="s">
        <v>137</v>
      </c>
      <c r="D87" s="41" t="str">
        <f>IF(Retenciones!$A7&lt;&gt;"",IF(ISNUMBER(SEARCH(" - ",Retenciones!$F7)),MID(Retenciones!$F7,SEARCH(" - ",Retenciones!$F7)+3,255),Retenciones!$F7),"")</f>
        <v/>
      </c>
      <c r="E87" s="37"/>
    </row>
    <row r="88" spans="2:5" ht="21.75" customHeight="1">
      <c r="B88" s="36"/>
      <c r="C88" s="38" t="s">
        <v>138</v>
      </c>
      <c r="D88" s="41" t="str">
        <f>IF(Retenciones!$A7&lt;&gt;"",Retenciones!$A7&amp;" Nro. "&amp;TEXT(Retenciones!$C7,"000000000000"),"")</f>
        <v/>
      </c>
      <c r="E88" s="37"/>
    </row>
    <row r="89" spans="2:5">
      <c r="B89" s="36"/>
      <c r="C89" s="38" t="s">
        <v>139</v>
      </c>
      <c r="D89" s="42" t="str">
        <f>IF(Retenciones!$A7&lt;&gt;"","$ "&amp;IF(MID(TEXT(INT(ROUND(Retenciones!$D7,2)),"000000000000"),1,3)&lt;&gt;"000",TEXT(VALUE(MID(TEXT(INT(ROUND(Retenciones!$D7,2)),"000000000000"),1,3)),"0")&amp;"."&amp;MID(TEXT(INT(ROUND(Retenciones!$D7,2)),"000000000000"),4,3)&amp;"."&amp;MID(TEXT(INT(ROUND(Retenciones!$D7,2)),"000000000000"),7,3)&amp;"."&amp;MID(TEXT(INT(ROUND(Retenciones!$D7,2)),"000000000000"),10,3),IF(MID(TEXT(INT(ROUND(Retenciones!$D7,2)),"000000000000"),4,3)&lt;&gt;"000",TEXT(VALUE(MID(TEXT(INT(ROUND(Retenciones!$D7,2)),"000000000000"),4,3)),"0")&amp;"."&amp;MID(TEXT(INT(ROUND(Retenciones!$D7,2)),"000000000000"),7,3)&amp;"."&amp;MID(TEXT(INT(ROUND(Retenciones!$D7,2)),"000000000000"),10,3),IF(MID(TEXT(INT(ROUND(Retenciones!$D7,2)),"000000000000"),7,3)&lt;&gt;"000",TEXT(VALUE(MID(TEXT(INT(ROUND(Retenciones!$D7,2)),"000000000000"),7,3)),"0")&amp;"."&amp;MID(TEXT(INT(ROUND(Retenciones!$D7,2)),"000000000000"),10,3),TEXT(VALUE(MID(TEXT(INT(ROUND(Retenciones!$D7,2)),"000000000000"),10,3)),"0"))))&amp;","&amp;TEXT(ROUND((ROUND(Retenciones!$D7,2)-INT(ROUND(Retenciones!$D7,2)))*100,0),"00"),"")</f>
        <v/>
      </c>
      <c r="E89" s="37"/>
    </row>
    <row r="90" spans="2:5">
      <c r="B90" s="36"/>
      <c r="C90" s="38" t="s">
        <v>140</v>
      </c>
      <c r="D90" s="39" t="str">
        <f>IF(Retenciones!$A7&lt;&gt;"","NO","")</f>
        <v/>
      </c>
      <c r="E90" s="37"/>
    </row>
    <row r="91" spans="2:5">
      <c r="B91" s="36"/>
      <c r="C91" s="38" t="s">
        <v>141</v>
      </c>
      <c r="D91" s="43" t="str">
        <f>IF(Retenciones!$A7&lt;&gt;"","$ "&amp;IF(MID(TEXT(INT(ROUND(Retenciones!$K7,2)),"000000000000"),1,3)&lt;&gt;"000",TEXT(VALUE(MID(TEXT(INT(ROUND(Retenciones!$K7,2)),"000000000000"),1,3)),"0")&amp;"."&amp;MID(TEXT(INT(ROUND(Retenciones!$K7,2)),"000000000000"),4,3)&amp;"."&amp;MID(TEXT(INT(ROUND(Retenciones!$K7,2)),"000000000000"),7,3)&amp;"."&amp;MID(TEXT(INT(ROUND(Retenciones!$K7,2)),"000000000000"),10,3),IF(MID(TEXT(INT(ROUND(Retenciones!$K7,2)),"000000000000"),4,3)&lt;&gt;"000",TEXT(VALUE(MID(TEXT(INT(ROUND(Retenciones!$K7,2)),"000000000000"),4,3)),"0")&amp;"."&amp;MID(TEXT(INT(ROUND(Retenciones!$K7,2)),"000000000000"),7,3)&amp;"."&amp;MID(TEXT(INT(ROUND(Retenciones!$K7,2)),"000000000000"),10,3),IF(MID(TEXT(INT(ROUND(Retenciones!$K7,2)),"000000000000"),7,3)&lt;&gt;"000",TEXT(VALUE(MID(TEXT(INT(ROUND(Retenciones!$K7,2)),"000000000000"),7,3)),"0")&amp;"."&amp;MID(TEXT(INT(ROUND(Retenciones!$K7,2)),"000000000000"),10,3),TEXT(VALUE(MID(TEXT(INT(ROUND(Retenciones!$K7,2)),"000000000000"),10,3)),"0"))))&amp;","&amp;TEXT(ROUND((ROUND(Retenciones!$K7,2)-INT(ROUND(Retenciones!$K7,2)))*100,0),"00"),"")</f>
        <v/>
      </c>
      <c r="E91" s="37"/>
    </row>
    <row r="92" spans="2:5">
      <c r="B92" s="36"/>
      <c r="E92" s="37"/>
    </row>
    <row r="93" spans="2:5">
      <c r="B93" s="36"/>
      <c r="E93" s="37"/>
    </row>
    <row r="94" spans="2:5">
      <c r="B94" s="36"/>
      <c r="C94" s="44" t="s">
        <v>142</v>
      </c>
      <c r="D94" s="45"/>
      <c r="E94" s="37"/>
    </row>
    <row r="95" spans="2:5">
      <c r="B95" s="36"/>
      <c r="E95" s="37"/>
    </row>
    <row r="96" spans="2:5">
      <c r="B96" s="36"/>
      <c r="C96" s="38" t="s">
        <v>143</v>
      </c>
      <c r="D96" s="39" t="str">
        <f>IF(Retenciones!$A7&lt;&gt;"",'Datos del Cliente'!$C$7,"")</f>
        <v/>
      </c>
      <c r="E96" s="37"/>
    </row>
    <row r="97" spans="2:5">
      <c r="B97" s="36"/>
      <c r="C97" s="38" t="s">
        <v>144</v>
      </c>
      <c r="D97" s="39" t="str">
        <f>IF(Retenciones!$A7&lt;&gt;"",'Datos del Cliente'!$C$14,"")</f>
        <v/>
      </c>
      <c r="E97" s="37"/>
    </row>
    <row r="98" spans="2:5">
      <c r="B98" s="36"/>
      <c r="E98" s="37"/>
    </row>
    <row r="99" spans="2:5" ht="15" customHeight="1">
      <c r="B99" s="36"/>
      <c r="C99" s="84" t="s">
        <v>145</v>
      </c>
      <c r="D99" s="84"/>
      <c r="E99" s="37"/>
    </row>
    <row r="100" spans="2:5">
      <c r="B100" s="36"/>
      <c r="C100" s="84"/>
      <c r="D100" s="84"/>
      <c r="E100" s="37"/>
    </row>
    <row r="101" spans="2:5">
      <c r="B101" s="36"/>
      <c r="C101" s="84"/>
      <c r="D101" s="84"/>
      <c r="E101" s="37"/>
    </row>
    <row r="102" spans="2:5">
      <c r="B102" s="46"/>
      <c r="C102" s="47"/>
      <c r="D102" s="47"/>
      <c r="E102" s="48"/>
    </row>
    <row r="104" spans="2:5" ht="25.5" customHeight="1">
      <c r="B104" s="34"/>
      <c r="C104" s="85" t="s">
        <v>127</v>
      </c>
      <c r="D104" s="85"/>
      <c r="E104" s="35"/>
    </row>
    <row r="105" spans="2:5">
      <c r="B105" s="36"/>
      <c r="E105" s="37"/>
    </row>
    <row r="106" spans="2:5">
      <c r="B106" s="36"/>
      <c r="C106" s="38" t="s">
        <v>128</v>
      </c>
      <c r="D106" s="39" t="str">
        <f>IF(Retenciones!$A8&lt;&gt;"","0000-"&amp;TEXT(Retenciones!$I8,"YYYY")&amp;"-"&amp;TEXT((N('Datos del Cliente'!$C$17)+COUNTIF(Retenciones!$A$5:$A8,"&lt;&gt;")),"000000"),"")</f>
        <v/>
      </c>
      <c r="E106" s="37"/>
    </row>
    <row r="107" spans="2:5">
      <c r="B107" s="36"/>
      <c r="C107" s="38" t="s">
        <v>129</v>
      </c>
      <c r="D107" s="39" t="str">
        <f>IF(Retenciones!$A8&lt;&gt;"",TEXT(Retenciones!$I8,"DD/MM/YYYY"),"")</f>
        <v/>
      </c>
      <c r="E107" s="37"/>
    </row>
    <row r="108" spans="2:5">
      <c r="B108" s="36"/>
      <c r="E108" s="37"/>
    </row>
    <row r="109" spans="2:5">
      <c r="B109" s="36"/>
      <c r="C109" s="86" t="s">
        <v>130</v>
      </c>
      <c r="D109" s="86"/>
      <c r="E109" s="37"/>
    </row>
    <row r="110" spans="2:5">
      <c r="B110" s="36"/>
      <c r="C110" s="38" t="s">
        <v>131</v>
      </c>
      <c r="D110" s="39" t="str">
        <f>IF(Retenciones!$A8&lt;&gt;"",'Datos del Cliente'!$C$7,"")</f>
        <v/>
      </c>
      <c r="E110" s="37"/>
    </row>
    <row r="111" spans="2:5">
      <c r="B111" s="36"/>
      <c r="C111" s="38" t="s">
        <v>132</v>
      </c>
      <c r="D111" s="40" t="str">
        <f>IFERROR(IF(Retenciones!$A8&lt;&gt;"",+('Datos del Cliente'!$C$8),""),"")</f>
        <v/>
      </c>
      <c r="E111" s="37"/>
    </row>
    <row r="112" spans="2:5" ht="25.5" customHeight="1">
      <c r="B112" s="36"/>
      <c r="C112" s="38" t="s">
        <v>133</v>
      </c>
      <c r="D112" s="41" t="str">
        <f>IF(Retenciones!$A8&lt;&gt;"",'Datos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12" s="37"/>
    </row>
    <row r="113" spans="2:5">
      <c r="B113" s="36"/>
      <c r="E113" s="37"/>
    </row>
    <row r="114" spans="2:5">
      <c r="B114" s="36"/>
      <c r="C114" s="86" t="s">
        <v>134</v>
      </c>
      <c r="D114" s="86"/>
      <c r="E114" s="37"/>
    </row>
    <row r="115" spans="2:5">
      <c r="B115" s="36"/>
      <c r="C115" s="38" t="s">
        <v>131</v>
      </c>
      <c r="D115" s="39" t="str">
        <f>IFERROR(IF(Retenciones!$A8&lt;&gt;"",INDEX('Sujetos Retenidos'!$B$5:$B$204,MATCH(Retenciones!$O8,'Sujetos Retenidos'!$A$5:$A$204,0)),""),"")</f>
        <v/>
      </c>
      <c r="E115" s="37"/>
    </row>
    <row r="116" spans="2:5">
      <c r="B116" s="36"/>
      <c r="C116" s="38" t="s">
        <v>132</v>
      </c>
      <c r="D116" s="40" t="str">
        <f>IFERROR(IF(Retenciones!$A8&lt;&gt;"",+INDEX('Sujetos Retenidos'!$A$5:$A$204,MATCH(Retenciones!$O8,'Sujetos Retenidos'!$A$5:$A$204,0)),""),"")</f>
        <v/>
      </c>
      <c r="E116" s="37"/>
    </row>
    <row r="117" spans="2:5" ht="25.5" customHeight="1">
      <c r="B117" s="36"/>
      <c r="C117" s="38" t="s">
        <v>133</v>
      </c>
      <c r="D117" s="41" t="str">
        <f>IFERROR(IF(Retenciones!$A8&lt;&gt;"",INDEX('Sujetos Retenidos'!$C$5:$C$204,MATCH(Retenciones!$O8,'Sujetos Retenidos'!$A$5:$A$204,0))&amp;" Localidad: "&amp;INDEX('Sujetos Retenidos'!$D$5:$D$204,MATCH(Retenciones!$O8,'Sujetos Retenidos'!$A$5:$A$204,0))&amp;" Provincia: "&amp;IF(ISNUMBER(SEARCH(" - ",INDEX('Sujetos Retenidos'!$E$5:$E$204,MATCH(Retenciones!$O8,'Sujetos Retenidos'!$A$5:$A$204,0)))),MID(INDEX('Sujetos Retenidos'!$E$5:$E$204,MATCH(Retenciones!$O8,'Sujetos Retenidos'!$A$5:$A$204,0)),SEARCH(" - ",INDEX('Sujetos Retenidos'!$E$5:$E$204,MATCH(Retenciones!$O8,'Sujetos Retenidos'!$A$5:$A$204,0)))+3,255),INDEX('Sujetos Retenidos'!$E$5:$E$204,MATCH(Retenciones!$O8,'Sujetos Retenidos'!$A$5:$A$204,0)))&amp;" C.P.: "&amp;INDEX('Sujetos Retenidos'!$F$5:$F$204,MATCH(Retenciones!$O8,'Sujetos Retenidos'!$A$5:$A$204,0)),""),"")</f>
        <v/>
      </c>
      <c r="E117" s="37"/>
    </row>
    <row r="118" spans="2:5">
      <c r="B118" s="36"/>
      <c r="E118" s="37"/>
    </row>
    <row r="119" spans="2:5">
      <c r="B119" s="36"/>
      <c r="C119" s="86" t="s">
        <v>135</v>
      </c>
      <c r="D119" s="86"/>
      <c r="E119" s="37"/>
    </row>
    <row r="120" spans="2:5" ht="21.75" customHeight="1">
      <c r="B120" s="36"/>
      <c r="C120" s="38" t="s">
        <v>136</v>
      </c>
      <c r="D120" s="41" t="str">
        <f>IF(Retenciones!$A8&lt;&gt;"",SUBSTITUTE(IF(ISNUMBER(SEARCH(" (",IF(ISNUMBER(SEARCH(" - ",Retenciones!$E8)),MID(Retenciones!$E8,SEARCH(" - ",Retenciones!$E8)+3,255),Retenciones!$E8))),LEFT(IF(ISNUMBER(SEARCH(" - ",Retenciones!$E8)),MID(Retenciones!$E8,SEARCH(" - ",Retenciones!$E8)+3,255),Retenciones!$E8),SEARCH(" (",IF(ISNUMBER(SEARCH(" - ",Retenciones!$E8)),MID(Retenciones!$E8,SEARCH(" - ",Retenciones!$E8)+3,255),Retenciones!$E8))-1),IF(ISNUMBER(SEARCH(" - ",Retenciones!$E8)),MID(Retenciones!$E8,SEARCH(" - ",Retenciones!$E8)+3,255),Retenciones!$E8)),"—","-"),"")</f>
        <v/>
      </c>
      <c r="E120" s="37"/>
    </row>
    <row r="121" spans="2:5" ht="21.75" customHeight="1">
      <c r="B121" s="36"/>
      <c r="C121" s="38" t="s">
        <v>137</v>
      </c>
      <c r="D121" s="41" t="str">
        <f>IF(Retenciones!$A8&lt;&gt;"",IF(ISNUMBER(SEARCH(" - ",Retenciones!$F8)),MID(Retenciones!$F8,SEARCH(" - ",Retenciones!$F8)+3,255),Retenciones!$F8),"")</f>
        <v/>
      </c>
      <c r="E121" s="37"/>
    </row>
    <row r="122" spans="2:5" ht="21.75" customHeight="1">
      <c r="B122" s="36"/>
      <c r="C122" s="38" t="s">
        <v>138</v>
      </c>
      <c r="D122" s="41" t="str">
        <f>IF(Retenciones!$A8&lt;&gt;"",Retenciones!$A8&amp;" Nro. "&amp;TEXT(Retenciones!$C8,"000000000000"),"")</f>
        <v/>
      </c>
      <c r="E122" s="37"/>
    </row>
    <row r="123" spans="2:5">
      <c r="B123" s="36"/>
      <c r="C123" s="38" t="s">
        <v>139</v>
      </c>
      <c r="D123" s="42" t="str">
        <f>IF(Retenciones!$A8&lt;&gt;"","$ "&amp;IF(MID(TEXT(INT(ROUND(Retenciones!$D8,2)),"000000000000"),1,3)&lt;&gt;"000",TEXT(VALUE(MID(TEXT(INT(ROUND(Retenciones!$D8,2)),"000000000000"),1,3)),"0")&amp;"."&amp;MID(TEXT(INT(ROUND(Retenciones!$D8,2)),"000000000000"),4,3)&amp;"."&amp;MID(TEXT(INT(ROUND(Retenciones!$D8,2)),"000000000000"),7,3)&amp;"."&amp;MID(TEXT(INT(ROUND(Retenciones!$D8,2)),"000000000000"),10,3),IF(MID(TEXT(INT(ROUND(Retenciones!$D8,2)),"000000000000"),4,3)&lt;&gt;"000",TEXT(VALUE(MID(TEXT(INT(ROUND(Retenciones!$D8,2)),"000000000000"),4,3)),"0")&amp;"."&amp;MID(TEXT(INT(ROUND(Retenciones!$D8,2)),"000000000000"),7,3)&amp;"."&amp;MID(TEXT(INT(ROUND(Retenciones!$D8,2)),"000000000000"),10,3),IF(MID(TEXT(INT(ROUND(Retenciones!$D8,2)),"000000000000"),7,3)&lt;&gt;"000",TEXT(VALUE(MID(TEXT(INT(ROUND(Retenciones!$D8,2)),"000000000000"),7,3)),"0")&amp;"."&amp;MID(TEXT(INT(ROUND(Retenciones!$D8,2)),"000000000000"),10,3),TEXT(VALUE(MID(TEXT(INT(ROUND(Retenciones!$D8,2)),"000000000000"),10,3)),"0"))))&amp;","&amp;TEXT(ROUND((ROUND(Retenciones!$D8,2)-INT(ROUND(Retenciones!$D8,2)))*100,0),"00"),"")</f>
        <v/>
      </c>
      <c r="E123" s="37"/>
    </row>
    <row r="124" spans="2:5">
      <c r="B124" s="36"/>
      <c r="C124" s="38" t="s">
        <v>140</v>
      </c>
      <c r="D124" s="39" t="str">
        <f>IF(Retenciones!$A8&lt;&gt;"","NO","")</f>
        <v/>
      </c>
      <c r="E124" s="37"/>
    </row>
    <row r="125" spans="2:5">
      <c r="B125" s="36"/>
      <c r="C125" s="38" t="s">
        <v>141</v>
      </c>
      <c r="D125" s="43" t="str">
        <f>IF(Retenciones!$A8&lt;&gt;"","$ "&amp;IF(MID(TEXT(INT(ROUND(Retenciones!$K8,2)),"000000000000"),1,3)&lt;&gt;"000",TEXT(VALUE(MID(TEXT(INT(ROUND(Retenciones!$K8,2)),"000000000000"),1,3)),"0")&amp;"."&amp;MID(TEXT(INT(ROUND(Retenciones!$K8,2)),"000000000000"),4,3)&amp;"."&amp;MID(TEXT(INT(ROUND(Retenciones!$K8,2)),"000000000000"),7,3)&amp;"."&amp;MID(TEXT(INT(ROUND(Retenciones!$K8,2)),"000000000000"),10,3),IF(MID(TEXT(INT(ROUND(Retenciones!$K8,2)),"000000000000"),4,3)&lt;&gt;"000",TEXT(VALUE(MID(TEXT(INT(ROUND(Retenciones!$K8,2)),"000000000000"),4,3)),"0")&amp;"."&amp;MID(TEXT(INT(ROUND(Retenciones!$K8,2)),"000000000000"),7,3)&amp;"."&amp;MID(TEXT(INT(ROUND(Retenciones!$K8,2)),"000000000000"),10,3),IF(MID(TEXT(INT(ROUND(Retenciones!$K8,2)),"000000000000"),7,3)&lt;&gt;"000",TEXT(VALUE(MID(TEXT(INT(ROUND(Retenciones!$K8,2)),"000000000000"),7,3)),"0")&amp;"."&amp;MID(TEXT(INT(ROUND(Retenciones!$K8,2)),"000000000000"),10,3),TEXT(VALUE(MID(TEXT(INT(ROUND(Retenciones!$K8,2)),"000000000000"),10,3)),"0"))))&amp;","&amp;TEXT(ROUND((ROUND(Retenciones!$K8,2)-INT(ROUND(Retenciones!$K8,2)))*100,0),"00"),"")</f>
        <v/>
      </c>
      <c r="E125" s="37"/>
    </row>
    <row r="126" spans="2:5">
      <c r="B126" s="36"/>
      <c r="E126" s="37"/>
    </row>
    <row r="127" spans="2:5">
      <c r="B127" s="36"/>
      <c r="E127" s="37"/>
    </row>
    <row r="128" spans="2:5">
      <c r="B128" s="36"/>
      <c r="C128" s="44" t="s">
        <v>142</v>
      </c>
      <c r="D128" s="45"/>
      <c r="E128" s="37"/>
    </row>
    <row r="129" spans="2:5">
      <c r="B129" s="36"/>
      <c r="E129" s="37"/>
    </row>
    <row r="130" spans="2:5">
      <c r="B130" s="36"/>
      <c r="C130" s="38" t="s">
        <v>143</v>
      </c>
      <c r="D130" s="39" t="str">
        <f>IF(Retenciones!$A8&lt;&gt;"",'Datos del Cliente'!$C$7,"")</f>
        <v/>
      </c>
      <c r="E130" s="37"/>
    </row>
    <row r="131" spans="2:5">
      <c r="B131" s="36"/>
      <c r="C131" s="38" t="s">
        <v>144</v>
      </c>
      <c r="D131" s="39" t="str">
        <f>IF(Retenciones!$A8&lt;&gt;"",'Datos del Cliente'!$C$14,"")</f>
        <v/>
      </c>
      <c r="E131" s="37"/>
    </row>
    <row r="132" spans="2:5">
      <c r="B132" s="36"/>
      <c r="E132" s="37"/>
    </row>
    <row r="133" spans="2:5" ht="15" customHeight="1">
      <c r="B133" s="36"/>
      <c r="C133" s="84" t="s">
        <v>145</v>
      </c>
      <c r="D133" s="84"/>
      <c r="E133" s="37"/>
    </row>
    <row r="134" spans="2:5">
      <c r="B134" s="36"/>
      <c r="C134" s="84"/>
      <c r="D134" s="84"/>
      <c r="E134" s="37"/>
    </row>
    <row r="135" spans="2:5">
      <c r="B135" s="36"/>
      <c r="C135" s="84"/>
      <c r="D135" s="84"/>
      <c r="E135" s="37"/>
    </row>
    <row r="136" spans="2:5">
      <c r="B136" s="46"/>
      <c r="C136" s="47"/>
      <c r="D136" s="47"/>
      <c r="E136" s="48"/>
    </row>
    <row r="138" spans="2:5" ht="25.5" customHeight="1">
      <c r="B138" s="34"/>
      <c r="C138" s="85" t="s">
        <v>127</v>
      </c>
      <c r="D138" s="85"/>
      <c r="E138" s="35"/>
    </row>
    <row r="139" spans="2:5">
      <c r="B139" s="36"/>
      <c r="E139" s="37"/>
    </row>
    <row r="140" spans="2:5">
      <c r="B140" s="36"/>
      <c r="C140" s="38" t="s">
        <v>128</v>
      </c>
      <c r="D140" s="39" t="str">
        <f>IF(Retenciones!$A9&lt;&gt;"","0000-"&amp;TEXT(Retenciones!$I9,"YYYY")&amp;"-"&amp;TEXT((N('Datos del Cliente'!$C$17)+COUNTIF(Retenciones!$A$5:$A9,"&lt;&gt;")),"000000"),"")</f>
        <v/>
      </c>
      <c r="E140" s="37"/>
    </row>
    <row r="141" spans="2:5">
      <c r="B141" s="36"/>
      <c r="C141" s="38" t="s">
        <v>129</v>
      </c>
      <c r="D141" s="39" t="str">
        <f>IF(Retenciones!$A9&lt;&gt;"",TEXT(Retenciones!$I9,"DD/MM/YYYY"),"")</f>
        <v/>
      </c>
      <c r="E141" s="37"/>
    </row>
    <row r="142" spans="2:5">
      <c r="B142" s="36"/>
      <c r="E142" s="37"/>
    </row>
    <row r="143" spans="2:5">
      <c r="B143" s="36"/>
      <c r="C143" s="86" t="s">
        <v>130</v>
      </c>
      <c r="D143" s="86"/>
      <c r="E143" s="37"/>
    </row>
    <row r="144" spans="2:5">
      <c r="B144" s="36"/>
      <c r="C144" s="38" t="s">
        <v>131</v>
      </c>
      <c r="D144" s="39" t="str">
        <f>IF(Retenciones!$A9&lt;&gt;"",'Datos del Cliente'!$C$7,"")</f>
        <v/>
      </c>
      <c r="E144" s="37"/>
    </row>
    <row r="145" spans="2:5">
      <c r="B145" s="36"/>
      <c r="C145" s="38" t="s">
        <v>132</v>
      </c>
      <c r="D145" s="40" t="str">
        <f>IFERROR(IF(Retenciones!$A9&lt;&gt;"",+('Datos del Cliente'!$C$8),""),"")</f>
        <v/>
      </c>
      <c r="E145" s="37"/>
    </row>
    <row r="146" spans="2:5" ht="25.5" customHeight="1">
      <c r="B146" s="36"/>
      <c r="C146" s="38" t="s">
        <v>133</v>
      </c>
      <c r="D146" s="41" t="str">
        <f>IF(Retenciones!$A9&lt;&gt;"",'Datos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46" s="37"/>
    </row>
    <row r="147" spans="2:5">
      <c r="B147" s="36"/>
      <c r="E147" s="37"/>
    </row>
    <row r="148" spans="2:5">
      <c r="B148" s="36"/>
      <c r="C148" s="86" t="s">
        <v>134</v>
      </c>
      <c r="D148" s="86"/>
      <c r="E148" s="37"/>
    </row>
    <row r="149" spans="2:5">
      <c r="B149" s="36"/>
      <c r="C149" s="38" t="s">
        <v>131</v>
      </c>
      <c r="D149" s="39" t="str">
        <f>IFERROR(IF(Retenciones!$A9&lt;&gt;"",INDEX('Sujetos Retenidos'!$B$5:$B$204,MATCH(Retenciones!$O9,'Sujetos Retenidos'!$A$5:$A$204,0)),""),"")</f>
        <v/>
      </c>
      <c r="E149" s="37"/>
    </row>
    <row r="150" spans="2:5">
      <c r="B150" s="36"/>
      <c r="C150" s="38" t="s">
        <v>132</v>
      </c>
      <c r="D150" s="40" t="str">
        <f>IFERROR(IF(Retenciones!$A9&lt;&gt;"",+INDEX('Sujetos Retenidos'!$A$5:$A$204,MATCH(Retenciones!$O9,'Sujetos Retenidos'!$A$5:$A$204,0)),""),"")</f>
        <v/>
      </c>
      <c r="E150" s="37"/>
    </row>
    <row r="151" spans="2:5" ht="25.5" customHeight="1">
      <c r="B151" s="36"/>
      <c r="C151" s="38" t="s">
        <v>133</v>
      </c>
      <c r="D151" s="41" t="str">
        <f>IFERROR(IF(Retenciones!$A9&lt;&gt;"",INDEX('Sujetos Retenidos'!$C$5:$C$204,MATCH(Retenciones!$O9,'Sujetos Retenidos'!$A$5:$A$204,0))&amp;" Localidad: "&amp;INDEX('Sujetos Retenidos'!$D$5:$D$204,MATCH(Retenciones!$O9,'Sujetos Retenidos'!$A$5:$A$204,0))&amp;" Provincia: "&amp;IF(ISNUMBER(SEARCH(" - ",INDEX('Sujetos Retenidos'!$E$5:$E$204,MATCH(Retenciones!$O9,'Sujetos Retenidos'!$A$5:$A$204,0)))),MID(INDEX('Sujetos Retenidos'!$E$5:$E$204,MATCH(Retenciones!$O9,'Sujetos Retenidos'!$A$5:$A$204,0)),SEARCH(" - ",INDEX('Sujetos Retenidos'!$E$5:$E$204,MATCH(Retenciones!$O9,'Sujetos Retenidos'!$A$5:$A$204,0)))+3,255),INDEX('Sujetos Retenidos'!$E$5:$E$204,MATCH(Retenciones!$O9,'Sujetos Retenidos'!$A$5:$A$204,0)))&amp;" C.P.: "&amp;INDEX('Sujetos Retenidos'!$F$5:$F$204,MATCH(Retenciones!$O9,'Sujetos Retenidos'!$A$5:$A$204,0)),""),"")</f>
        <v/>
      </c>
      <c r="E151" s="37"/>
    </row>
    <row r="152" spans="2:5">
      <c r="B152" s="36"/>
      <c r="E152" s="37"/>
    </row>
    <row r="153" spans="2:5">
      <c r="B153" s="36"/>
      <c r="C153" s="86" t="s">
        <v>135</v>
      </c>
      <c r="D153" s="86"/>
      <c r="E153" s="37"/>
    </row>
    <row r="154" spans="2:5" ht="21.75" customHeight="1">
      <c r="B154" s="36"/>
      <c r="C154" s="38" t="s">
        <v>136</v>
      </c>
      <c r="D154" s="41" t="str">
        <f>IF(Retenciones!$A9&lt;&gt;"",SUBSTITUTE(IF(ISNUMBER(SEARCH(" (",IF(ISNUMBER(SEARCH(" - ",Retenciones!$E9)),MID(Retenciones!$E9,SEARCH(" - ",Retenciones!$E9)+3,255),Retenciones!$E9))),LEFT(IF(ISNUMBER(SEARCH(" - ",Retenciones!$E9)),MID(Retenciones!$E9,SEARCH(" - ",Retenciones!$E9)+3,255),Retenciones!$E9),SEARCH(" (",IF(ISNUMBER(SEARCH(" - ",Retenciones!$E9)),MID(Retenciones!$E9,SEARCH(" - ",Retenciones!$E9)+3,255),Retenciones!$E9))-1),IF(ISNUMBER(SEARCH(" - ",Retenciones!$E9)),MID(Retenciones!$E9,SEARCH(" - ",Retenciones!$E9)+3,255),Retenciones!$E9)),"—","-"),"")</f>
        <v/>
      </c>
      <c r="E154" s="37"/>
    </row>
    <row r="155" spans="2:5" ht="21.75" customHeight="1">
      <c r="B155" s="36"/>
      <c r="C155" s="38" t="s">
        <v>137</v>
      </c>
      <c r="D155" s="41" t="str">
        <f>IF(Retenciones!$A9&lt;&gt;"",IF(ISNUMBER(SEARCH(" - ",Retenciones!$F9)),MID(Retenciones!$F9,SEARCH(" - ",Retenciones!$F9)+3,255),Retenciones!$F9),"")</f>
        <v/>
      </c>
      <c r="E155" s="37"/>
    </row>
    <row r="156" spans="2:5" ht="21.75" customHeight="1">
      <c r="B156" s="36"/>
      <c r="C156" s="38" t="s">
        <v>138</v>
      </c>
      <c r="D156" s="41" t="str">
        <f>IF(Retenciones!$A9&lt;&gt;"",Retenciones!$A9&amp;" Nro. "&amp;TEXT(Retenciones!$C9,"000000000000"),"")</f>
        <v/>
      </c>
      <c r="E156" s="37"/>
    </row>
    <row r="157" spans="2:5">
      <c r="B157" s="36"/>
      <c r="C157" s="38" t="s">
        <v>139</v>
      </c>
      <c r="D157" s="42" t="str">
        <f>IF(Retenciones!$A9&lt;&gt;"","$ "&amp;IF(MID(TEXT(INT(ROUND(Retenciones!$D9,2)),"000000000000"),1,3)&lt;&gt;"000",TEXT(VALUE(MID(TEXT(INT(ROUND(Retenciones!$D9,2)),"000000000000"),1,3)),"0")&amp;"."&amp;MID(TEXT(INT(ROUND(Retenciones!$D9,2)),"000000000000"),4,3)&amp;"."&amp;MID(TEXT(INT(ROUND(Retenciones!$D9,2)),"000000000000"),7,3)&amp;"."&amp;MID(TEXT(INT(ROUND(Retenciones!$D9,2)),"000000000000"),10,3),IF(MID(TEXT(INT(ROUND(Retenciones!$D9,2)),"000000000000"),4,3)&lt;&gt;"000",TEXT(VALUE(MID(TEXT(INT(ROUND(Retenciones!$D9,2)),"000000000000"),4,3)),"0")&amp;"."&amp;MID(TEXT(INT(ROUND(Retenciones!$D9,2)),"000000000000"),7,3)&amp;"."&amp;MID(TEXT(INT(ROUND(Retenciones!$D9,2)),"000000000000"),10,3),IF(MID(TEXT(INT(ROUND(Retenciones!$D9,2)),"000000000000"),7,3)&lt;&gt;"000",TEXT(VALUE(MID(TEXT(INT(ROUND(Retenciones!$D9,2)),"000000000000"),7,3)),"0")&amp;"."&amp;MID(TEXT(INT(ROUND(Retenciones!$D9,2)),"000000000000"),10,3),TEXT(VALUE(MID(TEXT(INT(ROUND(Retenciones!$D9,2)),"000000000000"),10,3)),"0"))))&amp;","&amp;TEXT(ROUND((ROUND(Retenciones!$D9,2)-INT(ROUND(Retenciones!$D9,2)))*100,0),"00"),"")</f>
        <v/>
      </c>
      <c r="E157" s="37"/>
    </row>
    <row r="158" spans="2:5">
      <c r="B158" s="36"/>
      <c r="C158" s="38" t="s">
        <v>140</v>
      </c>
      <c r="D158" s="39" t="str">
        <f>IF(Retenciones!$A9&lt;&gt;"","NO","")</f>
        <v/>
      </c>
      <c r="E158" s="37"/>
    </row>
    <row r="159" spans="2:5">
      <c r="B159" s="36"/>
      <c r="C159" s="38" t="s">
        <v>141</v>
      </c>
      <c r="D159" s="43" t="str">
        <f>IF(Retenciones!$A9&lt;&gt;"","$ "&amp;IF(MID(TEXT(INT(ROUND(Retenciones!$K9,2)),"000000000000"),1,3)&lt;&gt;"000",TEXT(VALUE(MID(TEXT(INT(ROUND(Retenciones!$K9,2)),"000000000000"),1,3)),"0")&amp;"."&amp;MID(TEXT(INT(ROUND(Retenciones!$K9,2)),"000000000000"),4,3)&amp;"."&amp;MID(TEXT(INT(ROUND(Retenciones!$K9,2)),"000000000000"),7,3)&amp;"."&amp;MID(TEXT(INT(ROUND(Retenciones!$K9,2)),"000000000000"),10,3),IF(MID(TEXT(INT(ROUND(Retenciones!$K9,2)),"000000000000"),4,3)&lt;&gt;"000",TEXT(VALUE(MID(TEXT(INT(ROUND(Retenciones!$K9,2)),"000000000000"),4,3)),"0")&amp;"."&amp;MID(TEXT(INT(ROUND(Retenciones!$K9,2)),"000000000000"),7,3)&amp;"."&amp;MID(TEXT(INT(ROUND(Retenciones!$K9,2)),"000000000000"),10,3),IF(MID(TEXT(INT(ROUND(Retenciones!$K9,2)),"000000000000"),7,3)&lt;&gt;"000",TEXT(VALUE(MID(TEXT(INT(ROUND(Retenciones!$K9,2)),"000000000000"),7,3)),"0")&amp;"."&amp;MID(TEXT(INT(ROUND(Retenciones!$K9,2)),"000000000000"),10,3),TEXT(VALUE(MID(TEXT(INT(ROUND(Retenciones!$K9,2)),"000000000000"),10,3)),"0"))))&amp;","&amp;TEXT(ROUND((ROUND(Retenciones!$K9,2)-INT(ROUND(Retenciones!$K9,2)))*100,0),"00"),"")</f>
        <v/>
      </c>
      <c r="E159" s="37"/>
    </row>
    <row r="160" spans="2:5">
      <c r="B160" s="36"/>
      <c r="E160" s="37"/>
    </row>
    <row r="161" spans="2:5">
      <c r="B161" s="36"/>
      <c r="E161" s="37"/>
    </row>
    <row r="162" spans="2:5">
      <c r="B162" s="36"/>
      <c r="C162" s="44" t="s">
        <v>142</v>
      </c>
      <c r="D162" s="45"/>
      <c r="E162" s="37"/>
    </row>
    <row r="163" spans="2:5">
      <c r="B163" s="36"/>
      <c r="E163" s="37"/>
    </row>
    <row r="164" spans="2:5">
      <c r="B164" s="36"/>
      <c r="C164" s="38" t="s">
        <v>143</v>
      </c>
      <c r="D164" s="39" t="str">
        <f>IF(Retenciones!$A9&lt;&gt;"",'Datos del Cliente'!$C$7,"")</f>
        <v/>
      </c>
      <c r="E164" s="37"/>
    </row>
    <row r="165" spans="2:5">
      <c r="B165" s="36"/>
      <c r="C165" s="38" t="s">
        <v>144</v>
      </c>
      <c r="D165" s="39" t="str">
        <f>IF(Retenciones!$A9&lt;&gt;"",'Datos del Cliente'!$C$14,"")</f>
        <v/>
      </c>
      <c r="E165" s="37"/>
    </row>
    <row r="166" spans="2:5">
      <c r="B166" s="36"/>
      <c r="E166" s="37"/>
    </row>
    <row r="167" spans="2:5" ht="15" customHeight="1">
      <c r="B167" s="36"/>
      <c r="C167" s="84" t="s">
        <v>145</v>
      </c>
      <c r="D167" s="84"/>
      <c r="E167" s="37"/>
    </row>
    <row r="168" spans="2:5">
      <c r="B168" s="36"/>
      <c r="C168" s="84"/>
      <c r="D168" s="84"/>
      <c r="E168" s="37"/>
    </row>
    <row r="169" spans="2:5">
      <c r="B169" s="36"/>
      <c r="C169" s="84"/>
      <c r="D169" s="84"/>
      <c r="E169" s="37"/>
    </row>
    <row r="170" spans="2:5">
      <c r="B170" s="46"/>
      <c r="C170" s="47"/>
      <c r="D170" s="47"/>
      <c r="E170" s="48"/>
    </row>
    <row r="172" spans="2:5" ht="25.5" customHeight="1">
      <c r="B172" s="34"/>
      <c r="C172" s="85" t="s">
        <v>127</v>
      </c>
      <c r="D172" s="85"/>
      <c r="E172" s="35"/>
    </row>
    <row r="173" spans="2:5">
      <c r="B173" s="36"/>
      <c r="E173" s="37"/>
    </row>
    <row r="174" spans="2:5">
      <c r="B174" s="36"/>
      <c r="C174" s="38" t="s">
        <v>128</v>
      </c>
      <c r="D174" s="39" t="str">
        <f>IF(Retenciones!$A10&lt;&gt;"","0000-"&amp;TEXT(Retenciones!$I10,"YYYY")&amp;"-"&amp;TEXT((N('Datos del Cliente'!$C$17)+COUNTIF(Retenciones!$A$5:$A10,"&lt;&gt;")),"000000"),"")</f>
        <v/>
      </c>
      <c r="E174" s="37"/>
    </row>
    <row r="175" spans="2:5">
      <c r="B175" s="36"/>
      <c r="C175" s="38" t="s">
        <v>129</v>
      </c>
      <c r="D175" s="39" t="str">
        <f>IF(Retenciones!$A10&lt;&gt;"",TEXT(Retenciones!$I10,"DD/MM/YYYY"),"")</f>
        <v/>
      </c>
      <c r="E175" s="37"/>
    </row>
    <row r="176" spans="2:5">
      <c r="B176" s="36"/>
      <c r="E176" s="37"/>
    </row>
    <row r="177" spans="2:5">
      <c r="B177" s="36"/>
      <c r="C177" s="86" t="s">
        <v>130</v>
      </c>
      <c r="D177" s="86"/>
      <c r="E177" s="37"/>
    </row>
    <row r="178" spans="2:5">
      <c r="B178" s="36"/>
      <c r="C178" s="38" t="s">
        <v>131</v>
      </c>
      <c r="D178" s="39" t="str">
        <f>IF(Retenciones!$A10&lt;&gt;"",'Datos del Cliente'!$C$7,"")</f>
        <v/>
      </c>
      <c r="E178" s="37"/>
    </row>
    <row r="179" spans="2:5">
      <c r="B179" s="36"/>
      <c r="C179" s="38" t="s">
        <v>132</v>
      </c>
      <c r="D179" s="40" t="str">
        <f>IFERROR(IF(Retenciones!$A10&lt;&gt;"",+('Datos del Cliente'!$C$8),""),"")</f>
        <v/>
      </c>
      <c r="E179" s="37"/>
    </row>
    <row r="180" spans="2:5" ht="25.5" customHeight="1">
      <c r="B180" s="36"/>
      <c r="C180" s="38" t="s">
        <v>133</v>
      </c>
      <c r="D180" s="41" t="str">
        <f>IF(Retenciones!$A10&lt;&gt;"",'Datos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80" s="37"/>
    </row>
    <row r="181" spans="2:5">
      <c r="B181" s="36"/>
      <c r="E181" s="37"/>
    </row>
    <row r="182" spans="2:5">
      <c r="B182" s="36"/>
      <c r="C182" s="86" t="s">
        <v>134</v>
      </c>
      <c r="D182" s="86"/>
      <c r="E182" s="37"/>
    </row>
    <row r="183" spans="2:5">
      <c r="B183" s="36"/>
      <c r="C183" s="38" t="s">
        <v>131</v>
      </c>
      <c r="D183" s="39" t="str">
        <f>IFERROR(IF(Retenciones!$A10&lt;&gt;"",INDEX('Sujetos Retenidos'!$B$5:$B$204,MATCH(Retenciones!$O10,'Sujetos Retenidos'!$A$5:$A$204,0)),""),"")</f>
        <v/>
      </c>
      <c r="E183" s="37"/>
    </row>
    <row r="184" spans="2:5">
      <c r="B184" s="36"/>
      <c r="C184" s="38" t="s">
        <v>132</v>
      </c>
      <c r="D184" s="40" t="str">
        <f>IFERROR(IF(Retenciones!$A10&lt;&gt;"",+INDEX('Sujetos Retenidos'!$A$5:$A$204,MATCH(Retenciones!$O10,'Sujetos Retenidos'!$A$5:$A$204,0)),""),"")</f>
        <v/>
      </c>
      <c r="E184" s="37"/>
    </row>
    <row r="185" spans="2:5" ht="25.5" customHeight="1">
      <c r="B185" s="36"/>
      <c r="C185" s="38" t="s">
        <v>133</v>
      </c>
      <c r="D185" s="41" t="str">
        <f>IFERROR(IF(Retenciones!$A10&lt;&gt;"",INDEX('Sujetos Retenidos'!$C$5:$C$204,MATCH(Retenciones!$O10,'Sujetos Retenidos'!$A$5:$A$204,0))&amp;" Localidad: "&amp;INDEX('Sujetos Retenidos'!$D$5:$D$204,MATCH(Retenciones!$O10,'Sujetos Retenidos'!$A$5:$A$204,0))&amp;" Provincia: "&amp;IF(ISNUMBER(SEARCH(" - ",INDEX('Sujetos Retenidos'!$E$5:$E$204,MATCH(Retenciones!$O10,'Sujetos Retenidos'!$A$5:$A$204,0)))),MID(INDEX('Sujetos Retenidos'!$E$5:$E$204,MATCH(Retenciones!$O10,'Sujetos Retenidos'!$A$5:$A$204,0)),SEARCH(" - ",INDEX('Sujetos Retenidos'!$E$5:$E$204,MATCH(Retenciones!$O10,'Sujetos Retenidos'!$A$5:$A$204,0)))+3,255),INDEX('Sujetos Retenidos'!$E$5:$E$204,MATCH(Retenciones!$O10,'Sujetos Retenidos'!$A$5:$A$204,0)))&amp;" C.P.: "&amp;INDEX('Sujetos Retenidos'!$F$5:$F$204,MATCH(Retenciones!$O10,'Sujetos Retenidos'!$A$5:$A$204,0)),""),"")</f>
        <v/>
      </c>
      <c r="E185" s="37"/>
    </row>
    <row r="186" spans="2:5">
      <c r="B186" s="36"/>
      <c r="E186" s="37"/>
    </row>
    <row r="187" spans="2:5">
      <c r="B187" s="36"/>
      <c r="C187" s="86" t="s">
        <v>135</v>
      </c>
      <c r="D187" s="86"/>
      <c r="E187" s="37"/>
    </row>
    <row r="188" spans="2:5" ht="21.75" customHeight="1">
      <c r="B188" s="36"/>
      <c r="C188" s="38" t="s">
        <v>136</v>
      </c>
      <c r="D188" s="41" t="str">
        <f>IF(Retenciones!$A10&lt;&gt;"",SUBSTITUTE(IF(ISNUMBER(SEARCH(" (",IF(ISNUMBER(SEARCH(" - ",Retenciones!$E10)),MID(Retenciones!$E10,SEARCH(" - ",Retenciones!$E10)+3,255),Retenciones!$E10))),LEFT(IF(ISNUMBER(SEARCH(" - ",Retenciones!$E10)),MID(Retenciones!$E10,SEARCH(" - ",Retenciones!$E10)+3,255),Retenciones!$E10),SEARCH(" (",IF(ISNUMBER(SEARCH(" - ",Retenciones!$E10)),MID(Retenciones!$E10,SEARCH(" - ",Retenciones!$E10)+3,255),Retenciones!$E10))-1),IF(ISNUMBER(SEARCH(" - ",Retenciones!$E10)),MID(Retenciones!$E10,SEARCH(" - ",Retenciones!$E10)+3,255),Retenciones!$E10)),"—","-"),"")</f>
        <v/>
      </c>
      <c r="E188" s="37"/>
    </row>
    <row r="189" spans="2:5" ht="21.75" customHeight="1">
      <c r="B189" s="36"/>
      <c r="C189" s="38" t="s">
        <v>137</v>
      </c>
      <c r="D189" s="41" t="str">
        <f>IF(Retenciones!$A10&lt;&gt;"",IF(ISNUMBER(SEARCH(" - ",Retenciones!$F10)),MID(Retenciones!$F10,SEARCH(" - ",Retenciones!$F10)+3,255),Retenciones!$F10),"")</f>
        <v/>
      </c>
      <c r="E189" s="37"/>
    </row>
    <row r="190" spans="2:5" ht="21.75" customHeight="1">
      <c r="B190" s="36"/>
      <c r="C190" s="38" t="s">
        <v>138</v>
      </c>
      <c r="D190" s="41" t="str">
        <f>IF(Retenciones!$A10&lt;&gt;"",Retenciones!$A10&amp;" Nro. "&amp;TEXT(Retenciones!$C10,"000000000000"),"")</f>
        <v/>
      </c>
      <c r="E190" s="37"/>
    </row>
    <row r="191" spans="2:5">
      <c r="B191" s="36"/>
      <c r="C191" s="38" t="s">
        <v>139</v>
      </c>
      <c r="D191" s="42" t="str">
        <f>IF(Retenciones!$A10&lt;&gt;"","$ "&amp;IF(MID(TEXT(INT(ROUND(Retenciones!$D10,2)),"000000000000"),1,3)&lt;&gt;"000",TEXT(VALUE(MID(TEXT(INT(ROUND(Retenciones!$D10,2)),"000000000000"),1,3)),"0")&amp;"."&amp;MID(TEXT(INT(ROUND(Retenciones!$D10,2)),"000000000000"),4,3)&amp;"."&amp;MID(TEXT(INT(ROUND(Retenciones!$D10,2)),"000000000000"),7,3)&amp;"."&amp;MID(TEXT(INT(ROUND(Retenciones!$D10,2)),"000000000000"),10,3),IF(MID(TEXT(INT(ROUND(Retenciones!$D10,2)),"000000000000"),4,3)&lt;&gt;"000",TEXT(VALUE(MID(TEXT(INT(ROUND(Retenciones!$D10,2)),"000000000000"),4,3)),"0")&amp;"."&amp;MID(TEXT(INT(ROUND(Retenciones!$D10,2)),"000000000000"),7,3)&amp;"."&amp;MID(TEXT(INT(ROUND(Retenciones!$D10,2)),"000000000000"),10,3),IF(MID(TEXT(INT(ROUND(Retenciones!$D10,2)),"000000000000"),7,3)&lt;&gt;"000",TEXT(VALUE(MID(TEXT(INT(ROUND(Retenciones!$D10,2)),"000000000000"),7,3)),"0")&amp;"."&amp;MID(TEXT(INT(ROUND(Retenciones!$D10,2)),"000000000000"),10,3),TEXT(VALUE(MID(TEXT(INT(ROUND(Retenciones!$D10,2)),"000000000000"),10,3)),"0"))))&amp;","&amp;TEXT(ROUND((ROUND(Retenciones!$D10,2)-INT(ROUND(Retenciones!$D10,2)))*100,0),"00"),"")</f>
        <v/>
      </c>
      <c r="E191" s="37"/>
    </row>
    <row r="192" spans="2:5">
      <c r="B192" s="36"/>
      <c r="C192" s="38" t="s">
        <v>140</v>
      </c>
      <c r="D192" s="39" t="str">
        <f>IF(Retenciones!$A10&lt;&gt;"","NO","")</f>
        <v/>
      </c>
      <c r="E192" s="37"/>
    </row>
    <row r="193" spans="2:5">
      <c r="B193" s="36"/>
      <c r="C193" s="38" t="s">
        <v>141</v>
      </c>
      <c r="D193" s="43" t="str">
        <f>IF(Retenciones!$A10&lt;&gt;"","$ "&amp;IF(MID(TEXT(INT(ROUND(Retenciones!$K10,2)),"000000000000"),1,3)&lt;&gt;"000",TEXT(VALUE(MID(TEXT(INT(ROUND(Retenciones!$K10,2)),"000000000000"),1,3)),"0")&amp;"."&amp;MID(TEXT(INT(ROUND(Retenciones!$K10,2)),"000000000000"),4,3)&amp;"."&amp;MID(TEXT(INT(ROUND(Retenciones!$K10,2)),"000000000000"),7,3)&amp;"."&amp;MID(TEXT(INT(ROUND(Retenciones!$K10,2)),"000000000000"),10,3),IF(MID(TEXT(INT(ROUND(Retenciones!$K10,2)),"000000000000"),4,3)&lt;&gt;"000",TEXT(VALUE(MID(TEXT(INT(ROUND(Retenciones!$K10,2)),"000000000000"),4,3)),"0")&amp;"."&amp;MID(TEXT(INT(ROUND(Retenciones!$K10,2)),"000000000000"),7,3)&amp;"."&amp;MID(TEXT(INT(ROUND(Retenciones!$K10,2)),"000000000000"),10,3),IF(MID(TEXT(INT(ROUND(Retenciones!$K10,2)),"000000000000"),7,3)&lt;&gt;"000",TEXT(VALUE(MID(TEXT(INT(ROUND(Retenciones!$K10,2)),"000000000000"),7,3)),"0")&amp;"."&amp;MID(TEXT(INT(ROUND(Retenciones!$K10,2)),"000000000000"),10,3),TEXT(VALUE(MID(TEXT(INT(ROUND(Retenciones!$K10,2)),"000000000000"),10,3)),"0"))))&amp;","&amp;TEXT(ROUND((ROUND(Retenciones!$K10,2)-INT(ROUND(Retenciones!$K10,2)))*100,0),"00"),"")</f>
        <v/>
      </c>
      <c r="E193" s="37"/>
    </row>
    <row r="194" spans="2:5">
      <c r="B194" s="36"/>
      <c r="E194" s="37"/>
    </row>
    <row r="195" spans="2:5">
      <c r="B195" s="36"/>
      <c r="E195" s="37"/>
    </row>
    <row r="196" spans="2:5">
      <c r="B196" s="36"/>
      <c r="C196" s="44" t="s">
        <v>142</v>
      </c>
      <c r="D196" s="45"/>
      <c r="E196" s="37"/>
    </row>
    <row r="197" spans="2:5">
      <c r="B197" s="36"/>
      <c r="E197" s="37"/>
    </row>
    <row r="198" spans="2:5">
      <c r="B198" s="36"/>
      <c r="C198" s="38" t="s">
        <v>143</v>
      </c>
      <c r="D198" s="39" t="str">
        <f>IF(Retenciones!$A10&lt;&gt;"",'Datos del Cliente'!$C$7,"")</f>
        <v/>
      </c>
      <c r="E198" s="37"/>
    </row>
    <row r="199" spans="2:5">
      <c r="B199" s="36"/>
      <c r="C199" s="38" t="s">
        <v>144</v>
      </c>
      <c r="D199" s="39" t="str">
        <f>IF(Retenciones!$A10&lt;&gt;"",'Datos del Cliente'!$C$14,"")</f>
        <v/>
      </c>
      <c r="E199" s="37"/>
    </row>
    <row r="200" spans="2:5">
      <c r="B200" s="36"/>
      <c r="E200" s="37"/>
    </row>
    <row r="201" spans="2:5" ht="15" customHeight="1">
      <c r="B201" s="36"/>
      <c r="C201" s="84" t="s">
        <v>145</v>
      </c>
      <c r="D201" s="84"/>
      <c r="E201" s="37"/>
    </row>
    <row r="202" spans="2:5">
      <c r="B202" s="36"/>
      <c r="C202" s="84"/>
      <c r="D202" s="84"/>
      <c r="E202" s="37"/>
    </row>
    <row r="203" spans="2:5">
      <c r="B203" s="36"/>
      <c r="C203" s="84"/>
      <c r="D203" s="84"/>
      <c r="E203" s="37"/>
    </row>
    <row r="204" spans="2:5">
      <c r="B204" s="46"/>
      <c r="C204" s="47"/>
      <c r="D204" s="47"/>
      <c r="E204" s="48"/>
    </row>
    <row r="206" spans="2:5" ht="25.5" customHeight="1">
      <c r="B206" s="34"/>
      <c r="C206" s="85" t="s">
        <v>127</v>
      </c>
      <c r="D206" s="85"/>
      <c r="E206" s="35"/>
    </row>
    <row r="207" spans="2:5">
      <c r="B207" s="36"/>
      <c r="E207" s="37"/>
    </row>
    <row r="208" spans="2:5">
      <c r="B208" s="36"/>
      <c r="C208" s="38" t="s">
        <v>128</v>
      </c>
      <c r="D208" s="39" t="str">
        <f>IF(Retenciones!$A11&lt;&gt;"","0000-"&amp;TEXT(Retenciones!$I11,"YYYY")&amp;"-"&amp;TEXT((N('Datos del Cliente'!$C$17)+COUNTIF(Retenciones!$A$5:$A11,"&lt;&gt;")),"000000"),"")</f>
        <v/>
      </c>
      <c r="E208" s="37"/>
    </row>
    <row r="209" spans="2:5">
      <c r="B209" s="36"/>
      <c r="C209" s="38" t="s">
        <v>129</v>
      </c>
      <c r="D209" s="39" t="str">
        <f>IF(Retenciones!$A11&lt;&gt;"",TEXT(Retenciones!$I11,"DD/MM/YYYY"),"")</f>
        <v/>
      </c>
      <c r="E209" s="37"/>
    </row>
    <row r="210" spans="2:5">
      <c r="B210" s="36"/>
      <c r="E210" s="37"/>
    </row>
    <row r="211" spans="2:5">
      <c r="B211" s="36"/>
      <c r="C211" s="86" t="s">
        <v>130</v>
      </c>
      <c r="D211" s="86"/>
      <c r="E211" s="37"/>
    </row>
    <row r="212" spans="2:5">
      <c r="B212" s="36"/>
      <c r="C212" s="38" t="s">
        <v>131</v>
      </c>
      <c r="D212" s="39" t="str">
        <f>IF(Retenciones!$A11&lt;&gt;"",'Datos del Cliente'!$C$7,"")</f>
        <v/>
      </c>
      <c r="E212" s="37"/>
    </row>
    <row r="213" spans="2:5">
      <c r="B213" s="36"/>
      <c r="C213" s="38" t="s">
        <v>132</v>
      </c>
      <c r="D213" s="40" t="str">
        <f>IFERROR(IF(Retenciones!$A11&lt;&gt;"",+('Datos del Cliente'!$C$8),""),"")</f>
        <v/>
      </c>
      <c r="E213" s="37"/>
    </row>
    <row r="214" spans="2:5" ht="25.5" customHeight="1">
      <c r="B214" s="36"/>
      <c r="C214" s="38" t="s">
        <v>133</v>
      </c>
      <c r="D214" s="41" t="str">
        <f>IF(Retenciones!$A11&lt;&gt;"",'Datos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14" s="37"/>
    </row>
    <row r="215" spans="2:5">
      <c r="B215" s="36"/>
      <c r="E215" s="37"/>
    </row>
    <row r="216" spans="2:5">
      <c r="B216" s="36"/>
      <c r="C216" s="86" t="s">
        <v>134</v>
      </c>
      <c r="D216" s="86"/>
      <c r="E216" s="37"/>
    </row>
    <row r="217" spans="2:5">
      <c r="B217" s="36"/>
      <c r="C217" s="38" t="s">
        <v>131</v>
      </c>
      <c r="D217" s="39" t="str">
        <f>IFERROR(IF(Retenciones!$A11&lt;&gt;"",INDEX('Sujetos Retenidos'!$B$5:$B$204,MATCH(Retenciones!$O11,'Sujetos Retenidos'!$A$5:$A$204,0)),""),"")</f>
        <v/>
      </c>
      <c r="E217" s="37"/>
    </row>
    <row r="218" spans="2:5">
      <c r="B218" s="36"/>
      <c r="C218" s="38" t="s">
        <v>132</v>
      </c>
      <c r="D218" s="40" t="str">
        <f>IFERROR(IF(Retenciones!$A11&lt;&gt;"",+INDEX('Sujetos Retenidos'!$A$5:$A$204,MATCH(Retenciones!$O11,'Sujetos Retenidos'!$A$5:$A$204,0)),""),"")</f>
        <v/>
      </c>
      <c r="E218" s="37"/>
    </row>
    <row r="219" spans="2:5" ht="25.5" customHeight="1">
      <c r="B219" s="36"/>
      <c r="C219" s="38" t="s">
        <v>133</v>
      </c>
      <c r="D219" s="41" t="str">
        <f>IFERROR(IF(Retenciones!$A11&lt;&gt;"",INDEX('Sujetos Retenidos'!$C$5:$C$204,MATCH(Retenciones!$O11,'Sujetos Retenidos'!$A$5:$A$204,0))&amp;" Localidad: "&amp;INDEX('Sujetos Retenidos'!$D$5:$D$204,MATCH(Retenciones!$O11,'Sujetos Retenidos'!$A$5:$A$204,0))&amp;" Provincia: "&amp;IF(ISNUMBER(SEARCH(" - ",INDEX('Sujetos Retenidos'!$E$5:$E$204,MATCH(Retenciones!$O11,'Sujetos Retenidos'!$A$5:$A$204,0)))),MID(INDEX('Sujetos Retenidos'!$E$5:$E$204,MATCH(Retenciones!$O11,'Sujetos Retenidos'!$A$5:$A$204,0)),SEARCH(" - ",INDEX('Sujetos Retenidos'!$E$5:$E$204,MATCH(Retenciones!$O11,'Sujetos Retenidos'!$A$5:$A$204,0)))+3,255),INDEX('Sujetos Retenidos'!$E$5:$E$204,MATCH(Retenciones!$O11,'Sujetos Retenidos'!$A$5:$A$204,0)))&amp;" C.P.: "&amp;INDEX('Sujetos Retenidos'!$F$5:$F$204,MATCH(Retenciones!$O11,'Sujetos Retenidos'!$A$5:$A$204,0)),""),"")</f>
        <v/>
      </c>
      <c r="E219" s="37"/>
    </row>
    <row r="220" spans="2:5">
      <c r="B220" s="36"/>
      <c r="E220" s="37"/>
    </row>
    <row r="221" spans="2:5">
      <c r="B221" s="36"/>
      <c r="C221" s="86" t="s">
        <v>135</v>
      </c>
      <c r="D221" s="86"/>
      <c r="E221" s="37"/>
    </row>
    <row r="222" spans="2:5" ht="21.75" customHeight="1">
      <c r="B222" s="36"/>
      <c r="C222" s="38" t="s">
        <v>136</v>
      </c>
      <c r="D222" s="41" t="str">
        <f>IF(Retenciones!$A11&lt;&gt;"",SUBSTITUTE(IF(ISNUMBER(SEARCH(" (",IF(ISNUMBER(SEARCH(" - ",Retenciones!$E11)),MID(Retenciones!$E11,SEARCH(" - ",Retenciones!$E11)+3,255),Retenciones!$E11))),LEFT(IF(ISNUMBER(SEARCH(" - ",Retenciones!$E11)),MID(Retenciones!$E11,SEARCH(" - ",Retenciones!$E11)+3,255),Retenciones!$E11),SEARCH(" (",IF(ISNUMBER(SEARCH(" - ",Retenciones!$E11)),MID(Retenciones!$E11,SEARCH(" - ",Retenciones!$E11)+3,255),Retenciones!$E11))-1),IF(ISNUMBER(SEARCH(" - ",Retenciones!$E11)),MID(Retenciones!$E11,SEARCH(" - ",Retenciones!$E11)+3,255),Retenciones!$E11)),"—","-"),"")</f>
        <v/>
      </c>
      <c r="E222" s="37"/>
    </row>
    <row r="223" spans="2:5" ht="21.75" customHeight="1">
      <c r="B223" s="36"/>
      <c r="C223" s="38" t="s">
        <v>137</v>
      </c>
      <c r="D223" s="41" t="str">
        <f>IF(Retenciones!$A11&lt;&gt;"",IF(ISNUMBER(SEARCH(" - ",Retenciones!$F11)),MID(Retenciones!$F11,SEARCH(" - ",Retenciones!$F11)+3,255),Retenciones!$F11),"")</f>
        <v/>
      </c>
      <c r="E223" s="37"/>
    </row>
    <row r="224" spans="2:5" ht="21.75" customHeight="1">
      <c r="B224" s="36"/>
      <c r="C224" s="38" t="s">
        <v>138</v>
      </c>
      <c r="D224" s="41" t="str">
        <f>IF(Retenciones!$A11&lt;&gt;"",Retenciones!$A11&amp;" Nro. "&amp;TEXT(Retenciones!$C11,"000000000000"),"")</f>
        <v/>
      </c>
      <c r="E224" s="37"/>
    </row>
    <row r="225" spans="2:5">
      <c r="B225" s="36"/>
      <c r="C225" s="38" t="s">
        <v>139</v>
      </c>
      <c r="D225" s="42" t="str">
        <f>IF(Retenciones!$A11&lt;&gt;"","$ "&amp;IF(MID(TEXT(INT(ROUND(Retenciones!$D11,2)),"000000000000"),1,3)&lt;&gt;"000",TEXT(VALUE(MID(TEXT(INT(ROUND(Retenciones!$D11,2)),"000000000000"),1,3)),"0")&amp;"."&amp;MID(TEXT(INT(ROUND(Retenciones!$D11,2)),"000000000000"),4,3)&amp;"."&amp;MID(TEXT(INT(ROUND(Retenciones!$D11,2)),"000000000000"),7,3)&amp;"."&amp;MID(TEXT(INT(ROUND(Retenciones!$D11,2)),"000000000000"),10,3),IF(MID(TEXT(INT(ROUND(Retenciones!$D11,2)),"000000000000"),4,3)&lt;&gt;"000",TEXT(VALUE(MID(TEXT(INT(ROUND(Retenciones!$D11,2)),"000000000000"),4,3)),"0")&amp;"."&amp;MID(TEXT(INT(ROUND(Retenciones!$D11,2)),"000000000000"),7,3)&amp;"."&amp;MID(TEXT(INT(ROUND(Retenciones!$D11,2)),"000000000000"),10,3),IF(MID(TEXT(INT(ROUND(Retenciones!$D11,2)),"000000000000"),7,3)&lt;&gt;"000",TEXT(VALUE(MID(TEXT(INT(ROUND(Retenciones!$D11,2)),"000000000000"),7,3)),"0")&amp;"."&amp;MID(TEXT(INT(ROUND(Retenciones!$D11,2)),"000000000000"),10,3),TEXT(VALUE(MID(TEXT(INT(ROUND(Retenciones!$D11,2)),"000000000000"),10,3)),"0"))))&amp;","&amp;TEXT(ROUND((ROUND(Retenciones!$D11,2)-INT(ROUND(Retenciones!$D11,2)))*100,0),"00"),"")</f>
        <v/>
      </c>
      <c r="E225" s="37"/>
    </row>
    <row r="226" spans="2:5">
      <c r="B226" s="36"/>
      <c r="C226" s="38" t="s">
        <v>140</v>
      </c>
      <c r="D226" s="39" t="str">
        <f>IF(Retenciones!$A11&lt;&gt;"","NO","")</f>
        <v/>
      </c>
      <c r="E226" s="37"/>
    </row>
    <row r="227" spans="2:5">
      <c r="B227" s="36"/>
      <c r="C227" s="38" t="s">
        <v>141</v>
      </c>
      <c r="D227" s="43" t="str">
        <f>IF(Retenciones!$A11&lt;&gt;"","$ "&amp;IF(MID(TEXT(INT(ROUND(Retenciones!$K11,2)),"000000000000"),1,3)&lt;&gt;"000",TEXT(VALUE(MID(TEXT(INT(ROUND(Retenciones!$K11,2)),"000000000000"),1,3)),"0")&amp;"."&amp;MID(TEXT(INT(ROUND(Retenciones!$K11,2)),"000000000000"),4,3)&amp;"."&amp;MID(TEXT(INT(ROUND(Retenciones!$K11,2)),"000000000000"),7,3)&amp;"."&amp;MID(TEXT(INT(ROUND(Retenciones!$K11,2)),"000000000000"),10,3),IF(MID(TEXT(INT(ROUND(Retenciones!$K11,2)),"000000000000"),4,3)&lt;&gt;"000",TEXT(VALUE(MID(TEXT(INT(ROUND(Retenciones!$K11,2)),"000000000000"),4,3)),"0")&amp;"."&amp;MID(TEXT(INT(ROUND(Retenciones!$K11,2)),"000000000000"),7,3)&amp;"."&amp;MID(TEXT(INT(ROUND(Retenciones!$K11,2)),"000000000000"),10,3),IF(MID(TEXT(INT(ROUND(Retenciones!$K11,2)),"000000000000"),7,3)&lt;&gt;"000",TEXT(VALUE(MID(TEXT(INT(ROUND(Retenciones!$K11,2)),"000000000000"),7,3)),"0")&amp;"."&amp;MID(TEXT(INT(ROUND(Retenciones!$K11,2)),"000000000000"),10,3),TEXT(VALUE(MID(TEXT(INT(ROUND(Retenciones!$K11,2)),"000000000000"),10,3)),"0"))))&amp;","&amp;TEXT(ROUND((ROUND(Retenciones!$K11,2)-INT(ROUND(Retenciones!$K11,2)))*100,0),"00"),"")</f>
        <v/>
      </c>
      <c r="E227" s="37"/>
    </row>
    <row r="228" spans="2:5">
      <c r="B228" s="36"/>
      <c r="E228" s="37"/>
    </row>
    <row r="229" spans="2:5">
      <c r="B229" s="36"/>
      <c r="E229" s="37"/>
    </row>
    <row r="230" spans="2:5">
      <c r="B230" s="36"/>
      <c r="C230" s="44" t="s">
        <v>142</v>
      </c>
      <c r="D230" s="45"/>
      <c r="E230" s="37"/>
    </row>
    <row r="231" spans="2:5">
      <c r="B231" s="36"/>
      <c r="E231" s="37"/>
    </row>
    <row r="232" spans="2:5">
      <c r="B232" s="36"/>
      <c r="C232" s="38" t="s">
        <v>143</v>
      </c>
      <c r="D232" s="39" t="str">
        <f>IF(Retenciones!$A11&lt;&gt;"",'Datos del Cliente'!$C$7,"")</f>
        <v/>
      </c>
      <c r="E232" s="37"/>
    </row>
    <row r="233" spans="2:5">
      <c r="B233" s="36"/>
      <c r="C233" s="38" t="s">
        <v>144</v>
      </c>
      <c r="D233" s="39" t="str">
        <f>IF(Retenciones!$A11&lt;&gt;"",'Datos del Cliente'!$C$14,"")</f>
        <v/>
      </c>
      <c r="E233" s="37"/>
    </row>
    <row r="234" spans="2:5">
      <c r="B234" s="36"/>
      <c r="E234" s="37"/>
    </row>
    <row r="235" spans="2:5" ht="15" customHeight="1">
      <c r="B235" s="36"/>
      <c r="C235" s="84" t="s">
        <v>145</v>
      </c>
      <c r="D235" s="84"/>
      <c r="E235" s="37"/>
    </row>
    <row r="236" spans="2:5">
      <c r="B236" s="36"/>
      <c r="C236" s="84"/>
      <c r="D236" s="84"/>
      <c r="E236" s="37"/>
    </row>
    <row r="237" spans="2:5">
      <c r="B237" s="36"/>
      <c r="C237" s="84"/>
      <c r="D237" s="84"/>
      <c r="E237" s="37"/>
    </row>
    <row r="238" spans="2:5">
      <c r="B238" s="46"/>
      <c r="C238" s="47"/>
      <c r="D238" s="47"/>
      <c r="E238" s="48"/>
    </row>
    <row r="240" spans="2:5" ht="25.5" customHeight="1">
      <c r="B240" s="34"/>
      <c r="C240" s="85" t="s">
        <v>127</v>
      </c>
      <c r="D240" s="85"/>
      <c r="E240" s="35"/>
    </row>
    <row r="241" spans="2:5">
      <c r="B241" s="36"/>
      <c r="E241" s="37"/>
    </row>
    <row r="242" spans="2:5">
      <c r="B242" s="36"/>
      <c r="C242" s="38" t="s">
        <v>128</v>
      </c>
      <c r="D242" s="39" t="str">
        <f>IF(Retenciones!$A12&lt;&gt;"","0000-"&amp;TEXT(Retenciones!$I12,"YYYY")&amp;"-"&amp;TEXT((N('Datos del Cliente'!$C$17)+COUNTIF(Retenciones!$A$5:$A12,"&lt;&gt;")),"000000"),"")</f>
        <v/>
      </c>
      <c r="E242" s="37"/>
    </row>
    <row r="243" spans="2:5">
      <c r="B243" s="36"/>
      <c r="C243" s="38" t="s">
        <v>129</v>
      </c>
      <c r="D243" s="39" t="str">
        <f>IF(Retenciones!$A12&lt;&gt;"",TEXT(Retenciones!$I12,"DD/MM/YYYY"),"")</f>
        <v/>
      </c>
      <c r="E243" s="37"/>
    </row>
    <row r="244" spans="2:5">
      <c r="B244" s="36"/>
      <c r="E244" s="37"/>
    </row>
    <row r="245" spans="2:5">
      <c r="B245" s="36"/>
      <c r="C245" s="86" t="s">
        <v>130</v>
      </c>
      <c r="D245" s="86"/>
      <c r="E245" s="37"/>
    </row>
    <row r="246" spans="2:5">
      <c r="B246" s="36"/>
      <c r="C246" s="38" t="s">
        <v>131</v>
      </c>
      <c r="D246" s="39" t="str">
        <f>IF(Retenciones!$A12&lt;&gt;"",'Datos del Cliente'!$C$7,"")</f>
        <v/>
      </c>
      <c r="E246" s="37"/>
    </row>
    <row r="247" spans="2:5">
      <c r="B247" s="36"/>
      <c r="C247" s="38" t="s">
        <v>132</v>
      </c>
      <c r="D247" s="40" t="str">
        <f>IFERROR(IF(Retenciones!$A12&lt;&gt;"",+('Datos del Cliente'!$C$8),""),"")</f>
        <v/>
      </c>
      <c r="E247" s="37"/>
    </row>
    <row r="248" spans="2:5" ht="25.5" customHeight="1">
      <c r="B248" s="36"/>
      <c r="C248" s="38" t="s">
        <v>133</v>
      </c>
      <c r="D248" s="41" t="str">
        <f>IF(Retenciones!$A12&lt;&gt;"",'Datos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48" s="37"/>
    </row>
    <row r="249" spans="2:5">
      <c r="B249" s="36"/>
      <c r="E249" s="37"/>
    </row>
    <row r="250" spans="2:5">
      <c r="B250" s="36"/>
      <c r="C250" s="86" t="s">
        <v>134</v>
      </c>
      <c r="D250" s="86"/>
      <c r="E250" s="37"/>
    </row>
    <row r="251" spans="2:5">
      <c r="B251" s="36"/>
      <c r="C251" s="38" t="s">
        <v>131</v>
      </c>
      <c r="D251" s="39" t="str">
        <f>IFERROR(IF(Retenciones!$A12&lt;&gt;"",INDEX('Sujetos Retenidos'!$B$5:$B$204,MATCH(Retenciones!$O12,'Sujetos Retenidos'!$A$5:$A$204,0)),""),"")</f>
        <v/>
      </c>
      <c r="E251" s="37"/>
    </row>
    <row r="252" spans="2:5">
      <c r="B252" s="36"/>
      <c r="C252" s="38" t="s">
        <v>132</v>
      </c>
      <c r="D252" s="40" t="str">
        <f>IFERROR(IF(Retenciones!$A12&lt;&gt;"",+INDEX('Sujetos Retenidos'!$A$5:$A$204,MATCH(Retenciones!$O12,'Sujetos Retenidos'!$A$5:$A$204,0)),""),"")</f>
        <v/>
      </c>
      <c r="E252" s="37"/>
    </row>
    <row r="253" spans="2:5" ht="25.5" customHeight="1">
      <c r="B253" s="36"/>
      <c r="C253" s="38" t="s">
        <v>133</v>
      </c>
      <c r="D253" s="41" t="str">
        <f>IFERROR(IF(Retenciones!$A12&lt;&gt;"",INDEX('Sujetos Retenidos'!$C$5:$C$204,MATCH(Retenciones!$O12,'Sujetos Retenidos'!$A$5:$A$204,0))&amp;" Localidad: "&amp;INDEX('Sujetos Retenidos'!$D$5:$D$204,MATCH(Retenciones!$O12,'Sujetos Retenidos'!$A$5:$A$204,0))&amp;" Provincia: "&amp;IF(ISNUMBER(SEARCH(" - ",INDEX('Sujetos Retenidos'!$E$5:$E$204,MATCH(Retenciones!$O12,'Sujetos Retenidos'!$A$5:$A$204,0)))),MID(INDEX('Sujetos Retenidos'!$E$5:$E$204,MATCH(Retenciones!$O12,'Sujetos Retenidos'!$A$5:$A$204,0)),SEARCH(" - ",INDEX('Sujetos Retenidos'!$E$5:$E$204,MATCH(Retenciones!$O12,'Sujetos Retenidos'!$A$5:$A$204,0)))+3,255),INDEX('Sujetos Retenidos'!$E$5:$E$204,MATCH(Retenciones!$O12,'Sujetos Retenidos'!$A$5:$A$204,0)))&amp;" C.P.: "&amp;INDEX('Sujetos Retenidos'!$F$5:$F$204,MATCH(Retenciones!$O12,'Sujetos Retenidos'!$A$5:$A$204,0)),""),"")</f>
        <v/>
      </c>
      <c r="E253" s="37"/>
    </row>
    <row r="254" spans="2:5">
      <c r="B254" s="36"/>
      <c r="E254" s="37"/>
    </row>
    <row r="255" spans="2:5">
      <c r="B255" s="36"/>
      <c r="C255" s="86" t="s">
        <v>135</v>
      </c>
      <c r="D255" s="86"/>
      <c r="E255" s="37"/>
    </row>
    <row r="256" spans="2:5" ht="21.75" customHeight="1">
      <c r="B256" s="36"/>
      <c r="C256" s="38" t="s">
        <v>136</v>
      </c>
      <c r="D256" s="41" t="str">
        <f>IF(Retenciones!$A12&lt;&gt;"",SUBSTITUTE(IF(ISNUMBER(SEARCH(" (",IF(ISNUMBER(SEARCH(" - ",Retenciones!$E12)),MID(Retenciones!$E12,SEARCH(" - ",Retenciones!$E12)+3,255),Retenciones!$E12))),LEFT(IF(ISNUMBER(SEARCH(" - ",Retenciones!$E12)),MID(Retenciones!$E12,SEARCH(" - ",Retenciones!$E12)+3,255),Retenciones!$E12),SEARCH(" (",IF(ISNUMBER(SEARCH(" - ",Retenciones!$E12)),MID(Retenciones!$E12,SEARCH(" - ",Retenciones!$E12)+3,255),Retenciones!$E12))-1),IF(ISNUMBER(SEARCH(" - ",Retenciones!$E12)),MID(Retenciones!$E12,SEARCH(" - ",Retenciones!$E12)+3,255),Retenciones!$E12)),"—","-"),"")</f>
        <v/>
      </c>
      <c r="E256" s="37"/>
    </row>
    <row r="257" spans="2:5" ht="21.75" customHeight="1">
      <c r="B257" s="36"/>
      <c r="C257" s="38" t="s">
        <v>137</v>
      </c>
      <c r="D257" s="41" t="str">
        <f>IF(Retenciones!$A12&lt;&gt;"",IF(ISNUMBER(SEARCH(" - ",Retenciones!$F12)),MID(Retenciones!$F12,SEARCH(" - ",Retenciones!$F12)+3,255),Retenciones!$F12),"")</f>
        <v/>
      </c>
      <c r="E257" s="37"/>
    </row>
    <row r="258" spans="2:5" ht="21.75" customHeight="1">
      <c r="B258" s="36"/>
      <c r="C258" s="38" t="s">
        <v>138</v>
      </c>
      <c r="D258" s="41" t="str">
        <f>IF(Retenciones!$A12&lt;&gt;"",Retenciones!$A12&amp;" Nro. "&amp;TEXT(Retenciones!$C12,"000000000000"),"")</f>
        <v/>
      </c>
      <c r="E258" s="37"/>
    </row>
    <row r="259" spans="2:5">
      <c r="B259" s="36"/>
      <c r="C259" s="38" t="s">
        <v>139</v>
      </c>
      <c r="D259" s="42" t="str">
        <f>IF(Retenciones!$A12&lt;&gt;"","$ "&amp;IF(MID(TEXT(INT(ROUND(Retenciones!$D12,2)),"000000000000"),1,3)&lt;&gt;"000",TEXT(VALUE(MID(TEXT(INT(ROUND(Retenciones!$D12,2)),"000000000000"),1,3)),"0")&amp;"."&amp;MID(TEXT(INT(ROUND(Retenciones!$D12,2)),"000000000000"),4,3)&amp;"."&amp;MID(TEXT(INT(ROUND(Retenciones!$D12,2)),"000000000000"),7,3)&amp;"."&amp;MID(TEXT(INT(ROUND(Retenciones!$D12,2)),"000000000000"),10,3),IF(MID(TEXT(INT(ROUND(Retenciones!$D12,2)),"000000000000"),4,3)&lt;&gt;"000",TEXT(VALUE(MID(TEXT(INT(ROUND(Retenciones!$D12,2)),"000000000000"),4,3)),"0")&amp;"."&amp;MID(TEXT(INT(ROUND(Retenciones!$D12,2)),"000000000000"),7,3)&amp;"."&amp;MID(TEXT(INT(ROUND(Retenciones!$D12,2)),"000000000000"),10,3),IF(MID(TEXT(INT(ROUND(Retenciones!$D12,2)),"000000000000"),7,3)&lt;&gt;"000",TEXT(VALUE(MID(TEXT(INT(ROUND(Retenciones!$D12,2)),"000000000000"),7,3)),"0")&amp;"."&amp;MID(TEXT(INT(ROUND(Retenciones!$D12,2)),"000000000000"),10,3),TEXT(VALUE(MID(TEXT(INT(ROUND(Retenciones!$D12,2)),"000000000000"),10,3)),"0"))))&amp;","&amp;TEXT(ROUND((ROUND(Retenciones!$D12,2)-INT(ROUND(Retenciones!$D12,2)))*100,0),"00"),"")</f>
        <v/>
      </c>
      <c r="E259" s="37"/>
    </row>
    <row r="260" spans="2:5">
      <c r="B260" s="36"/>
      <c r="C260" s="38" t="s">
        <v>140</v>
      </c>
      <c r="D260" s="39" t="str">
        <f>IF(Retenciones!$A12&lt;&gt;"","NO","")</f>
        <v/>
      </c>
      <c r="E260" s="37"/>
    </row>
    <row r="261" spans="2:5">
      <c r="B261" s="36"/>
      <c r="C261" s="38" t="s">
        <v>141</v>
      </c>
      <c r="D261" s="43" t="str">
        <f>IF(Retenciones!$A12&lt;&gt;"","$ "&amp;IF(MID(TEXT(INT(ROUND(Retenciones!$K12,2)),"000000000000"),1,3)&lt;&gt;"000",TEXT(VALUE(MID(TEXT(INT(ROUND(Retenciones!$K12,2)),"000000000000"),1,3)),"0")&amp;"."&amp;MID(TEXT(INT(ROUND(Retenciones!$K12,2)),"000000000000"),4,3)&amp;"."&amp;MID(TEXT(INT(ROUND(Retenciones!$K12,2)),"000000000000"),7,3)&amp;"."&amp;MID(TEXT(INT(ROUND(Retenciones!$K12,2)),"000000000000"),10,3),IF(MID(TEXT(INT(ROUND(Retenciones!$K12,2)),"000000000000"),4,3)&lt;&gt;"000",TEXT(VALUE(MID(TEXT(INT(ROUND(Retenciones!$K12,2)),"000000000000"),4,3)),"0")&amp;"."&amp;MID(TEXT(INT(ROUND(Retenciones!$K12,2)),"000000000000"),7,3)&amp;"."&amp;MID(TEXT(INT(ROUND(Retenciones!$K12,2)),"000000000000"),10,3),IF(MID(TEXT(INT(ROUND(Retenciones!$K12,2)),"000000000000"),7,3)&lt;&gt;"000",TEXT(VALUE(MID(TEXT(INT(ROUND(Retenciones!$K12,2)),"000000000000"),7,3)),"0")&amp;"."&amp;MID(TEXT(INT(ROUND(Retenciones!$K12,2)),"000000000000"),10,3),TEXT(VALUE(MID(TEXT(INT(ROUND(Retenciones!$K12,2)),"000000000000"),10,3)),"0"))))&amp;","&amp;TEXT(ROUND((ROUND(Retenciones!$K12,2)-INT(ROUND(Retenciones!$K12,2)))*100,0),"00"),"")</f>
        <v/>
      </c>
      <c r="E261" s="37"/>
    </row>
    <row r="262" spans="2:5">
      <c r="B262" s="36"/>
      <c r="E262" s="37"/>
    </row>
    <row r="263" spans="2:5">
      <c r="B263" s="36"/>
      <c r="E263" s="37"/>
    </row>
    <row r="264" spans="2:5">
      <c r="B264" s="36"/>
      <c r="C264" s="44" t="s">
        <v>142</v>
      </c>
      <c r="D264" s="45"/>
      <c r="E264" s="37"/>
    </row>
    <row r="265" spans="2:5">
      <c r="B265" s="36"/>
      <c r="E265" s="37"/>
    </row>
    <row r="266" spans="2:5">
      <c r="B266" s="36"/>
      <c r="C266" s="38" t="s">
        <v>143</v>
      </c>
      <c r="D266" s="39" t="str">
        <f>IF(Retenciones!$A12&lt;&gt;"",'Datos del Cliente'!$C$7,"")</f>
        <v/>
      </c>
      <c r="E266" s="37"/>
    </row>
    <row r="267" spans="2:5">
      <c r="B267" s="36"/>
      <c r="C267" s="38" t="s">
        <v>144</v>
      </c>
      <c r="D267" s="39" t="str">
        <f>IF(Retenciones!$A12&lt;&gt;"",'Datos del Cliente'!$C$14,"")</f>
        <v/>
      </c>
      <c r="E267" s="37"/>
    </row>
    <row r="268" spans="2:5">
      <c r="B268" s="36"/>
      <c r="E268" s="37"/>
    </row>
    <row r="269" spans="2:5" ht="15" customHeight="1">
      <c r="B269" s="36"/>
      <c r="C269" s="84" t="s">
        <v>145</v>
      </c>
      <c r="D269" s="84"/>
      <c r="E269" s="37"/>
    </row>
    <row r="270" spans="2:5">
      <c r="B270" s="36"/>
      <c r="C270" s="84"/>
      <c r="D270" s="84"/>
      <c r="E270" s="37"/>
    </row>
    <row r="271" spans="2:5">
      <c r="B271" s="36"/>
      <c r="C271" s="84"/>
      <c r="D271" s="84"/>
      <c r="E271" s="37"/>
    </row>
    <row r="272" spans="2:5">
      <c r="B272" s="46"/>
      <c r="C272" s="47"/>
      <c r="D272" s="47"/>
      <c r="E272" s="48"/>
    </row>
    <row r="274" spans="2:5" ht="25.5" customHeight="1">
      <c r="B274" s="34"/>
      <c r="C274" s="85" t="s">
        <v>127</v>
      </c>
      <c r="D274" s="85"/>
      <c r="E274" s="35"/>
    </row>
    <row r="275" spans="2:5">
      <c r="B275" s="36"/>
      <c r="E275" s="37"/>
    </row>
    <row r="276" spans="2:5">
      <c r="B276" s="36"/>
      <c r="C276" s="38" t="s">
        <v>128</v>
      </c>
      <c r="D276" s="39" t="str">
        <f>IF(Retenciones!$A13&lt;&gt;"","0000-"&amp;TEXT(Retenciones!$I13,"YYYY")&amp;"-"&amp;TEXT((N('Datos del Cliente'!$C$17)+COUNTIF(Retenciones!$A$5:$A13,"&lt;&gt;")),"000000"),"")</f>
        <v/>
      </c>
      <c r="E276" s="37"/>
    </row>
    <row r="277" spans="2:5">
      <c r="B277" s="36"/>
      <c r="C277" s="38" t="s">
        <v>129</v>
      </c>
      <c r="D277" s="39" t="str">
        <f>IF(Retenciones!$A13&lt;&gt;"",TEXT(Retenciones!$I13,"DD/MM/YYYY"),"")</f>
        <v/>
      </c>
      <c r="E277" s="37"/>
    </row>
    <row r="278" spans="2:5">
      <c r="B278" s="36"/>
      <c r="E278" s="37"/>
    </row>
    <row r="279" spans="2:5">
      <c r="B279" s="36"/>
      <c r="C279" s="86" t="s">
        <v>130</v>
      </c>
      <c r="D279" s="86"/>
      <c r="E279" s="37"/>
    </row>
    <row r="280" spans="2:5">
      <c r="B280" s="36"/>
      <c r="C280" s="38" t="s">
        <v>131</v>
      </c>
      <c r="D280" s="39" t="str">
        <f>IF(Retenciones!$A13&lt;&gt;"",'Datos del Cliente'!$C$7,"")</f>
        <v/>
      </c>
      <c r="E280" s="37"/>
    </row>
    <row r="281" spans="2:5">
      <c r="B281" s="36"/>
      <c r="C281" s="38" t="s">
        <v>132</v>
      </c>
      <c r="D281" s="40" t="str">
        <f>IFERROR(IF(Retenciones!$A13&lt;&gt;"",+('Datos del Cliente'!$C$8),""),"")</f>
        <v/>
      </c>
      <c r="E281" s="37"/>
    </row>
    <row r="282" spans="2:5" ht="25.5" customHeight="1">
      <c r="B282" s="36"/>
      <c r="C282" s="38" t="s">
        <v>133</v>
      </c>
      <c r="D282" s="41" t="str">
        <f>IF(Retenciones!$A13&lt;&gt;"",'Datos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82" s="37"/>
    </row>
    <row r="283" spans="2:5">
      <c r="B283" s="36"/>
      <c r="E283" s="37"/>
    </row>
    <row r="284" spans="2:5">
      <c r="B284" s="36"/>
      <c r="C284" s="86" t="s">
        <v>134</v>
      </c>
      <c r="D284" s="86"/>
      <c r="E284" s="37"/>
    </row>
    <row r="285" spans="2:5">
      <c r="B285" s="36"/>
      <c r="C285" s="38" t="s">
        <v>131</v>
      </c>
      <c r="D285" s="39" t="str">
        <f>IFERROR(IF(Retenciones!$A13&lt;&gt;"",INDEX('Sujetos Retenidos'!$B$5:$B$204,MATCH(Retenciones!$O13,'Sujetos Retenidos'!$A$5:$A$204,0)),""),"")</f>
        <v/>
      </c>
      <c r="E285" s="37"/>
    </row>
    <row r="286" spans="2:5">
      <c r="B286" s="36"/>
      <c r="C286" s="38" t="s">
        <v>132</v>
      </c>
      <c r="D286" s="40" t="str">
        <f>IFERROR(IF(Retenciones!$A13&lt;&gt;"",+INDEX('Sujetos Retenidos'!$A$5:$A$204,MATCH(Retenciones!$O13,'Sujetos Retenidos'!$A$5:$A$204,0)),""),"")</f>
        <v/>
      </c>
      <c r="E286" s="37"/>
    </row>
    <row r="287" spans="2:5" ht="25.5" customHeight="1">
      <c r="B287" s="36"/>
      <c r="C287" s="38" t="s">
        <v>133</v>
      </c>
      <c r="D287" s="41" t="str">
        <f>IFERROR(IF(Retenciones!$A13&lt;&gt;"",INDEX('Sujetos Retenidos'!$C$5:$C$204,MATCH(Retenciones!$O13,'Sujetos Retenidos'!$A$5:$A$204,0))&amp;" Localidad: "&amp;INDEX('Sujetos Retenidos'!$D$5:$D$204,MATCH(Retenciones!$O13,'Sujetos Retenidos'!$A$5:$A$204,0))&amp;" Provincia: "&amp;IF(ISNUMBER(SEARCH(" - ",INDEX('Sujetos Retenidos'!$E$5:$E$204,MATCH(Retenciones!$O13,'Sujetos Retenidos'!$A$5:$A$204,0)))),MID(INDEX('Sujetos Retenidos'!$E$5:$E$204,MATCH(Retenciones!$O13,'Sujetos Retenidos'!$A$5:$A$204,0)),SEARCH(" - ",INDEX('Sujetos Retenidos'!$E$5:$E$204,MATCH(Retenciones!$O13,'Sujetos Retenidos'!$A$5:$A$204,0)))+3,255),INDEX('Sujetos Retenidos'!$E$5:$E$204,MATCH(Retenciones!$O13,'Sujetos Retenidos'!$A$5:$A$204,0)))&amp;" C.P.: "&amp;INDEX('Sujetos Retenidos'!$F$5:$F$204,MATCH(Retenciones!$O13,'Sujetos Retenidos'!$A$5:$A$204,0)),""),"")</f>
        <v/>
      </c>
      <c r="E287" s="37"/>
    </row>
    <row r="288" spans="2:5">
      <c r="B288" s="36"/>
      <c r="E288" s="37"/>
    </row>
    <row r="289" spans="2:5">
      <c r="B289" s="36"/>
      <c r="C289" s="86" t="s">
        <v>135</v>
      </c>
      <c r="D289" s="86"/>
      <c r="E289" s="37"/>
    </row>
    <row r="290" spans="2:5" ht="21.75" customHeight="1">
      <c r="B290" s="36"/>
      <c r="C290" s="38" t="s">
        <v>136</v>
      </c>
      <c r="D290" s="41" t="str">
        <f>IF(Retenciones!$A13&lt;&gt;"",SUBSTITUTE(IF(ISNUMBER(SEARCH(" (",IF(ISNUMBER(SEARCH(" - ",Retenciones!$E13)),MID(Retenciones!$E13,SEARCH(" - ",Retenciones!$E13)+3,255),Retenciones!$E13))),LEFT(IF(ISNUMBER(SEARCH(" - ",Retenciones!$E13)),MID(Retenciones!$E13,SEARCH(" - ",Retenciones!$E13)+3,255),Retenciones!$E13),SEARCH(" (",IF(ISNUMBER(SEARCH(" - ",Retenciones!$E13)),MID(Retenciones!$E13,SEARCH(" - ",Retenciones!$E13)+3,255),Retenciones!$E13))-1),IF(ISNUMBER(SEARCH(" - ",Retenciones!$E13)),MID(Retenciones!$E13,SEARCH(" - ",Retenciones!$E13)+3,255),Retenciones!$E13)),"—","-"),"")</f>
        <v/>
      </c>
      <c r="E290" s="37"/>
    </row>
    <row r="291" spans="2:5" ht="21.75" customHeight="1">
      <c r="B291" s="36"/>
      <c r="C291" s="38" t="s">
        <v>137</v>
      </c>
      <c r="D291" s="41" t="str">
        <f>IF(Retenciones!$A13&lt;&gt;"",IF(ISNUMBER(SEARCH(" - ",Retenciones!$F13)),MID(Retenciones!$F13,SEARCH(" - ",Retenciones!$F13)+3,255),Retenciones!$F13),"")</f>
        <v/>
      </c>
      <c r="E291" s="37"/>
    </row>
    <row r="292" spans="2:5" ht="21.75" customHeight="1">
      <c r="B292" s="36"/>
      <c r="C292" s="38" t="s">
        <v>138</v>
      </c>
      <c r="D292" s="41" t="str">
        <f>IF(Retenciones!$A13&lt;&gt;"",Retenciones!$A13&amp;" Nro. "&amp;TEXT(Retenciones!$C13,"000000000000"),"")</f>
        <v/>
      </c>
      <c r="E292" s="37"/>
    </row>
    <row r="293" spans="2:5">
      <c r="B293" s="36"/>
      <c r="C293" s="38" t="s">
        <v>139</v>
      </c>
      <c r="D293" s="42" t="str">
        <f>IF(Retenciones!$A13&lt;&gt;"","$ "&amp;IF(MID(TEXT(INT(ROUND(Retenciones!$D13,2)),"000000000000"),1,3)&lt;&gt;"000",TEXT(VALUE(MID(TEXT(INT(ROUND(Retenciones!$D13,2)),"000000000000"),1,3)),"0")&amp;"."&amp;MID(TEXT(INT(ROUND(Retenciones!$D13,2)),"000000000000"),4,3)&amp;"."&amp;MID(TEXT(INT(ROUND(Retenciones!$D13,2)),"000000000000"),7,3)&amp;"."&amp;MID(TEXT(INT(ROUND(Retenciones!$D13,2)),"000000000000"),10,3),IF(MID(TEXT(INT(ROUND(Retenciones!$D13,2)),"000000000000"),4,3)&lt;&gt;"000",TEXT(VALUE(MID(TEXT(INT(ROUND(Retenciones!$D13,2)),"000000000000"),4,3)),"0")&amp;"."&amp;MID(TEXT(INT(ROUND(Retenciones!$D13,2)),"000000000000"),7,3)&amp;"."&amp;MID(TEXT(INT(ROUND(Retenciones!$D13,2)),"000000000000"),10,3),IF(MID(TEXT(INT(ROUND(Retenciones!$D13,2)),"000000000000"),7,3)&lt;&gt;"000",TEXT(VALUE(MID(TEXT(INT(ROUND(Retenciones!$D13,2)),"000000000000"),7,3)),"0")&amp;"."&amp;MID(TEXT(INT(ROUND(Retenciones!$D13,2)),"000000000000"),10,3),TEXT(VALUE(MID(TEXT(INT(ROUND(Retenciones!$D13,2)),"000000000000"),10,3)),"0"))))&amp;","&amp;TEXT(ROUND((ROUND(Retenciones!$D13,2)-INT(ROUND(Retenciones!$D13,2)))*100,0),"00"),"")</f>
        <v/>
      </c>
      <c r="E293" s="37"/>
    </row>
    <row r="294" spans="2:5">
      <c r="B294" s="36"/>
      <c r="C294" s="38" t="s">
        <v>140</v>
      </c>
      <c r="D294" s="39" t="str">
        <f>IF(Retenciones!$A13&lt;&gt;"","NO","")</f>
        <v/>
      </c>
      <c r="E294" s="37"/>
    </row>
    <row r="295" spans="2:5">
      <c r="B295" s="36"/>
      <c r="C295" s="38" t="s">
        <v>141</v>
      </c>
      <c r="D295" s="43" t="str">
        <f>IF(Retenciones!$A13&lt;&gt;"","$ "&amp;IF(MID(TEXT(INT(ROUND(Retenciones!$K13,2)),"000000000000"),1,3)&lt;&gt;"000",TEXT(VALUE(MID(TEXT(INT(ROUND(Retenciones!$K13,2)),"000000000000"),1,3)),"0")&amp;"."&amp;MID(TEXT(INT(ROUND(Retenciones!$K13,2)),"000000000000"),4,3)&amp;"."&amp;MID(TEXT(INT(ROUND(Retenciones!$K13,2)),"000000000000"),7,3)&amp;"."&amp;MID(TEXT(INT(ROUND(Retenciones!$K13,2)),"000000000000"),10,3),IF(MID(TEXT(INT(ROUND(Retenciones!$K13,2)),"000000000000"),4,3)&lt;&gt;"000",TEXT(VALUE(MID(TEXT(INT(ROUND(Retenciones!$K13,2)),"000000000000"),4,3)),"0")&amp;"."&amp;MID(TEXT(INT(ROUND(Retenciones!$K13,2)),"000000000000"),7,3)&amp;"."&amp;MID(TEXT(INT(ROUND(Retenciones!$K13,2)),"000000000000"),10,3),IF(MID(TEXT(INT(ROUND(Retenciones!$K13,2)),"000000000000"),7,3)&lt;&gt;"000",TEXT(VALUE(MID(TEXT(INT(ROUND(Retenciones!$K13,2)),"000000000000"),7,3)),"0")&amp;"."&amp;MID(TEXT(INT(ROUND(Retenciones!$K13,2)),"000000000000"),10,3),TEXT(VALUE(MID(TEXT(INT(ROUND(Retenciones!$K13,2)),"000000000000"),10,3)),"0"))))&amp;","&amp;TEXT(ROUND((ROUND(Retenciones!$K13,2)-INT(ROUND(Retenciones!$K13,2)))*100,0),"00"),"")</f>
        <v/>
      </c>
      <c r="E295" s="37"/>
    </row>
    <row r="296" spans="2:5">
      <c r="B296" s="36"/>
      <c r="E296" s="37"/>
    </row>
    <row r="297" spans="2:5">
      <c r="B297" s="36"/>
      <c r="E297" s="37"/>
    </row>
    <row r="298" spans="2:5">
      <c r="B298" s="36"/>
      <c r="C298" s="44" t="s">
        <v>142</v>
      </c>
      <c r="D298" s="45"/>
      <c r="E298" s="37"/>
    </row>
    <row r="299" spans="2:5">
      <c r="B299" s="36"/>
      <c r="E299" s="37"/>
    </row>
    <row r="300" spans="2:5">
      <c r="B300" s="36"/>
      <c r="C300" s="38" t="s">
        <v>143</v>
      </c>
      <c r="D300" s="39" t="str">
        <f>IF(Retenciones!$A13&lt;&gt;"",'Datos del Cliente'!$C$7,"")</f>
        <v/>
      </c>
      <c r="E300" s="37"/>
    </row>
    <row r="301" spans="2:5">
      <c r="B301" s="36"/>
      <c r="C301" s="38" t="s">
        <v>144</v>
      </c>
      <c r="D301" s="39" t="str">
        <f>IF(Retenciones!$A13&lt;&gt;"",'Datos del Cliente'!$C$14,"")</f>
        <v/>
      </c>
      <c r="E301" s="37"/>
    </row>
    <row r="302" spans="2:5">
      <c r="B302" s="36"/>
      <c r="E302" s="37"/>
    </row>
    <row r="303" spans="2:5" ht="15" customHeight="1">
      <c r="B303" s="36"/>
      <c r="C303" s="84" t="s">
        <v>145</v>
      </c>
      <c r="D303" s="84"/>
      <c r="E303" s="37"/>
    </row>
    <row r="304" spans="2:5">
      <c r="B304" s="36"/>
      <c r="C304" s="84"/>
      <c r="D304" s="84"/>
      <c r="E304" s="37"/>
    </row>
    <row r="305" spans="2:5">
      <c r="B305" s="36"/>
      <c r="C305" s="84"/>
      <c r="D305" s="84"/>
      <c r="E305" s="37"/>
    </row>
    <row r="306" spans="2:5">
      <c r="B306" s="46"/>
      <c r="C306" s="47"/>
      <c r="D306" s="47"/>
      <c r="E306" s="48"/>
    </row>
    <row r="308" spans="2:5" ht="25.5" customHeight="1">
      <c r="B308" s="34"/>
      <c r="C308" s="85" t="s">
        <v>127</v>
      </c>
      <c r="D308" s="85"/>
      <c r="E308" s="35"/>
    </row>
    <row r="309" spans="2:5">
      <c r="B309" s="36"/>
      <c r="E309" s="37"/>
    </row>
    <row r="310" spans="2:5">
      <c r="B310" s="36"/>
      <c r="C310" s="38" t="s">
        <v>128</v>
      </c>
      <c r="D310" s="39" t="str">
        <f>IF(Retenciones!$A14&lt;&gt;"","0000-"&amp;TEXT(Retenciones!$I14,"YYYY")&amp;"-"&amp;TEXT((N('Datos del Cliente'!$C$17)+COUNTIF(Retenciones!$A$5:$A14,"&lt;&gt;")),"000000"),"")</f>
        <v/>
      </c>
      <c r="E310" s="37"/>
    </row>
    <row r="311" spans="2:5">
      <c r="B311" s="36"/>
      <c r="C311" s="38" t="s">
        <v>129</v>
      </c>
      <c r="D311" s="39" t="str">
        <f>IF(Retenciones!$A14&lt;&gt;"",TEXT(Retenciones!$I14,"DD/MM/YYYY"),"")</f>
        <v/>
      </c>
      <c r="E311" s="37"/>
    </row>
    <row r="312" spans="2:5">
      <c r="B312" s="36"/>
      <c r="E312" s="37"/>
    </row>
    <row r="313" spans="2:5">
      <c r="B313" s="36"/>
      <c r="C313" s="86" t="s">
        <v>130</v>
      </c>
      <c r="D313" s="86"/>
      <c r="E313" s="37"/>
    </row>
    <row r="314" spans="2:5">
      <c r="B314" s="36"/>
      <c r="C314" s="38" t="s">
        <v>131</v>
      </c>
      <c r="D314" s="39" t="str">
        <f>IF(Retenciones!$A14&lt;&gt;"",'Datos del Cliente'!$C$7,"")</f>
        <v/>
      </c>
      <c r="E314" s="37"/>
    </row>
    <row r="315" spans="2:5">
      <c r="B315" s="36"/>
      <c r="C315" s="38" t="s">
        <v>132</v>
      </c>
      <c r="D315" s="40" t="str">
        <f>IFERROR(IF(Retenciones!$A14&lt;&gt;"",+('Datos del Cliente'!$C$8),""),"")</f>
        <v/>
      </c>
      <c r="E315" s="37"/>
    </row>
    <row r="316" spans="2:5" ht="25.5" customHeight="1">
      <c r="B316" s="36"/>
      <c r="C316" s="38" t="s">
        <v>133</v>
      </c>
      <c r="D316" s="41" t="str">
        <f>IF(Retenciones!$A14&lt;&gt;"",'Datos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16" s="37"/>
    </row>
    <row r="317" spans="2:5">
      <c r="B317" s="36"/>
      <c r="E317" s="37"/>
    </row>
    <row r="318" spans="2:5">
      <c r="B318" s="36"/>
      <c r="C318" s="86" t="s">
        <v>134</v>
      </c>
      <c r="D318" s="86"/>
      <c r="E318" s="37"/>
    </row>
    <row r="319" spans="2:5">
      <c r="B319" s="36"/>
      <c r="C319" s="38" t="s">
        <v>131</v>
      </c>
      <c r="D319" s="39" t="str">
        <f>IFERROR(IF(Retenciones!$A14&lt;&gt;"",INDEX('Sujetos Retenidos'!$B$5:$B$204,MATCH(Retenciones!$O14,'Sujetos Retenidos'!$A$5:$A$204,0)),""),"")</f>
        <v/>
      </c>
      <c r="E319" s="37"/>
    </row>
    <row r="320" spans="2:5">
      <c r="B320" s="36"/>
      <c r="C320" s="38" t="s">
        <v>132</v>
      </c>
      <c r="D320" s="40" t="str">
        <f>IFERROR(IF(Retenciones!$A14&lt;&gt;"",+INDEX('Sujetos Retenidos'!$A$5:$A$204,MATCH(Retenciones!$O14,'Sujetos Retenidos'!$A$5:$A$204,0)),""),"")</f>
        <v/>
      </c>
      <c r="E320" s="37"/>
    </row>
    <row r="321" spans="2:5" ht="25.5" customHeight="1">
      <c r="B321" s="36"/>
      <c r="C321" s="38" t="s">
        <v>133</v>
      </c>
      <c r="D321" s="41" t="str">
        <f>IFERROR(IF(Retenciones!$A14&lt;&gt;"",INDEX('Sujetos Retenidos'!$C$5:$C$204,MATCH(Retenciones!$O14,'Sujetos Retenidos'!$A$5:$A$204,0))&amp;" Localidad: "&amp;INDEX('Sujetos Retenidos'!$D$5:$D$204,MATCH(Retenciones!$O14,'Sujetos Retenidos'!$A$5:$A$204,0))&amp;" Provincia: "&amp;IF(ISNUMBER(SEARCH(" - ",INDEX('Sujetos Retenidos'!$E$5:$E$204,MATCH(Retenciones!$O14,'Sujetos Retenidos'!$A$5:$A$204,0)))),MID(INDEX('Sujetos Retenidos'!$E$5:$E$204,MATCH(Retenciones!$O14,'Sujetos Retenidos'!$A$5:$A$204,0)),SEARCH(" - ",INDEX('Sujetos Retenidos'!$E$5:$E$204,MATCH(Retenciones!$O14,'Sujetos Retenidos'!$A$5:$A$204,0)))+3,255),INDEX('Sujetos Retenidos'!$E$5:$E$204,MATCH(Retenciones!$O14,'Sujetos Retenidos'!$A$5:$A$204,0)))&amp;" C.P.: "&amp;INDEX('Sujetos Retenidos'!$F$5:$F$204,MATCH(Retenciones!$O14,'Sujetos Retenidos'!$A$5:$A$204,0)),""),"")</f>
        <v/>
      </c>
      <c r="E321" s="37"/>
    </row>
    <row r="322" spans="2:5">
      <c r="B322" s="36"/>
      <c r="E322" s="37"/>
    </row>
    <row r="323" spans="2:5">
      <c r="B323" s="36"/>
      <c r="C323" s="86" t="s">
        <v>135</v>
      </c>
      <c r="D323" s="86"/>
      <c r="E323" s="37"/>
    </row>
    <row r="324" spans="2:5" ht="21.75" customHeight="1">
      <c r="B324" s="36"/>
      <c r="C324" s="38" t="s">
        <v>136</v>
      </c>
      <c r="D324" s="41" t="str">
        <f>IF(Retenciones!$A14&lt;&gt;"",SUBSTITUTE(IF(ISNUMBER(SEARCH(" (",IF(ISNUMBER(SEARCH(" - ",Retenciones!$E14)),MID(Retenciones!$E14,SEARCH(" - ",Retenciones!$E14)+3,255),Retenciones!$E14))),LEFT(IF(ISNUMBER(SEARCH(" - ",Retenciones!$E14)),MID(Retenciones!$E14,SEARCH(" - ",Retenciones!$E14)+3,255),Retenciones!$E14),SEARCH(" (",IF(ISNUMBER(SEARCH(" - ",Retenciones!$E14)),MID(Retenciones!$E14,SEARCH(" - ",Retenciones!$E14)+3,255),Retenciones!$E14))-1),IF(ISNUMBER(SEARCH(" - ",Retenciones!$E14)),MID(Retenciones!$E14,SEARCH(" - ",Retenciones!$E14)+3,255),Retenciones!$E14)),"—","-"),"")</f>
        <v/>
      </c>
      <c r="E324" s="37"/>
    </row>
    <row r="325" spans="2:5" ht="21.75" customHeight="1">
      <c r="B325" s="36"/>
      <c r="C325" s="38" t="s">
        <v>137</v>
      </c>
      <c r="D325" s="41" t="str">
        <f>IF(Retenciones!$A14&lt;&gt;"",IF(ISNUMBER(SEARCH(" - ",Retenciones!$F14)),MID(Retenciones!$F14,SEARCH(" - ",Retenciones!$F14)+3,255),Retenciones!$F14),"")</f>
        <v/>
      </c>
      <c r="E325" s="37"/>
    </row>
    <row r="326" spans="2:5" ht="21.75" customHeight="1">
      <c r="B326" s="36"/>
      <c r="C326" s="38" t="s">
        <v>138</v>
      </c>
      <c r="D326" s="41" t="str">
        <f>IF(Retenciones!$A14&lt;&gt;"",Retenciones!$A14&amp;" Nro. "&amp;TEXT(Retenciones!$C14,"000000000000"),"")</f>
        <v/>
      </c>
      <c r="E326" s="37"/>
    </row>
    <row r="327" spans="2:5">
      <c r="B327" s="36"/>
      <c r="C327" s="38" t="s">
        <v>139</v>
      </c>
      <c r="D327" s="42" t="str">
        <f>IF(Retenciones!$A14&lt;&gt;"","$ "&amp;IF(MID(TEXT(INT(ROUND(Retenciones!$D14,2)),"000000000000"),1,3)&lt;&gt;"000",TEXT(VALUE(MID(TEXT(INT(ROUND(Retenciones!$D14,2)),"000000000000"),1,3)),"0")&amp;"."&amp;MID(TEXT(INT(ROUND(Retenciones!$D14,2)),"000000000000"),4,3)&amp;"."&amp;MID(TEXT(INT(ROUND(Retenciones!$D14,2)),"000000000000"),7,3)&amp;"."&amp;MID(TEXT(INT(ROUND(Retenciones!$D14,2)),"000000000000"),10,3),IF(MID(TEXT(INT(ROUND(Retenciones!$D14,2)),"000000000000"),4,3)&lt;&gt;"000",TEXT(VALUE(MID(TEXT(INT(ROUND(Retenciones!$D14,2)),"000000000000"),4,3)),"0")&amp;"."&amp;MID(TEXT(INT(ROUND(Retenciones!$D14,2)),"000000000000"),7,3)&amp;"."&amp;MID(TEXT(INT(ROUND(Retenciones!$D14,2)),"000000000000"),10,3),IF(MID(TEXT(INT(ROUND(Retenciones!$D14,2)),"000000000000"),7,3)&lt;&gt;"000",TEXT(VALUE(MID(TEXT(INT(ROUND(Retenciones!$D14,2)),"000000000000"),7,3)),"0")&amp;"."&amp;MID(TEXT(INT(ROUND(Retenciones!$D14,2)),"000000000000"),10,3),TEXT(VALUE(MID(TEXT(INT(ROUND(Retenciones!$D14,2)),"000000000000"),10,3)),"0"))))&amp;","&amp;TEXT(ROUND((ROUND(Retenciones!$D14,2)-INT(ROUND(Retenciones!$D14,2)))*100,0),"00"),"")</f>
        <v/>
      </c>
      <c r="E327" s="37"/>
    </row>
    <row r="328" spans="2:5">
      <c r="B328" s="36"/>
      <c r="C328" s="38" t="s">
        <v>140</v>
      </c>
      <c r="D328" s="39" t="str">
        <f>IF(Retenciones!$A14&lt;&gt;"","NO","")</f>
        <v/>
      </c>
      <c r="E328" s="37"/>
    </row>
    <row r="329" spans="2:5">
      <c r="B329" s="36"/>
      <c r="C329" s="38" t="s">
        <v>141</v>
      </c>
      <c r="D329" s="43" t="str">
        <f>IF(Retenciones!$A14&lt;&gt;"","$ "&amp;IF(MID(TEXT(INT(ROUND(Retenciones!$K14,2)),"000000000000"),1,3)&lt;&gt;"000",TEXT(VALUE(MID(TEXT(INT(ROUND(Retenciones!$K14,2)),"000000000000"),1,3)),"0")&amp;"."&amp;MID(TEXT(INT(ROUND(Retenciones!$K14,2)),"000000000000"),4,3)&amp;"."&amp;MID(TEXT(INT(ROUND(Retenciones!$K14,2)),"000000000000"),7,3)&amp;"."&amp;MID(TEXT(INT(ROUND(Retenciones!$K14,2)),"000000000000"),10,3),IF(MID(TEXT(INT(ROUND(Retenciones!$K14,2)),"000000000000"),4,3)&lt;&gt;"000",TEXT(VALUE(MID(TEXT(INT(ROUND(Retenciones!$K14,2)),"000000000000"),4,3)),"0")&amp;"."&amp;MID(TEXT(INT(ROUND(Retenciones!$K14,2)),"000000000000"),7,3)&amp;"."&amp;MID(TEXT(INT(ROUND(Retenciones!$K14,2)),"000000000000"),10,3),IF(MID(TEXT(INT(ROUND(Retenciones!$K14,2)),"000000000000"),7,3)&lt;&gt;"000",TEXT(VALUE(MID(TEXT(INT(ROUND(Retenciones!$K14,2)),"000000000000"),7,3)),"0")&amp;"."&amp;MID(TEXT(INT(ROUND(Retenciones!$K14,2)),"000000000000"),10,3),TEXT(VALUE(MID(TEXT(INT(ROUND(Retenciones!$K14,2)),"000000000000"),10,3)),"0"))))&amp;","&amp;TEXT(ROUND((ROUND(Retenciones!$K14,2)-INT(ROUND(Retenciones!$K14,2)))*100,0),"00"),"")</f>
        <v/>
      </c>
      <c r="E329" s="37"/>
    </row>
    <row r="330" spans="2:5">
      <c r="B330" s="36"/>
      <c r="E330" s="37"/>
    </row>
    <row r="331" spans="2:5">
      <c r="B331" s="36"/>
      <c r="E331" s="37"/>
    </row>
    <row r="332" spans="2:5">
      <c r="B332" s="36"/>
      <c r="C332" s="44" t="s">
        <v>142</v>
      </c>
      <c r="D332" s="45"/>
      <c r="E332" s="37"/>
    </row>
    <row r="333" spans="2:5">
      <c r="B333" s="36"/>
      <c r="E333" s="37"/>
    </row>
    <row r="334" spans="2:5">
      <c r="B334" s="36"/>
      <c r="C334" s="38" t="s">
        <v>143</v>
      </c>
      <c r="D334" s="39" t="str">
        <f>IF(Retenciones!$A14&lt;&gt;"",'Datos del Cliente'!$C$7,"")</f>
        <v/>
      </c>
      <c r="E334" s="37"/>
    </row>
    <row r="335" spans="2:5">
      <c r="B335" s="36"/>
      <c r="C335" s="38" t="s">
        <v>144</v>
      </c>
      <c r="D335" s="39" t="str">
        <f>IF(Retenciones!$A14&lt;&gt;"",'Datos del Cliente'!$C$14,"")</f>
        <v/>
      </c>
      <c r="E335" s="37"/>
    </row>
    <row r="336" spans="2:5">
      <c r="B336" s="36"/>
      <c r="E336" s="37"/>
    </row>
    <row r="337" spans="2:5" ht="15" customHeight="1">
      <c r="B337" s="36"/>
      <c r="C337" s="84" t="s">
        <v>145</v>
      </c>
      <c r="D337" s="84"/>
      <c r="E337" s="37"/>
    </row>
    <row r="338" spans="2:5">
      <c r="B338" s="36"/>
      <c r="C338" s="84"/>
      <c r="D338" s="84"/>
      <c r="E338" s="37"/>
    </row>
    <row r="339" spans="2:5">
      <c r="B339" s="36"/>
      <c r="C339" s="84"/>
      <c r="D339" s="84"/>
      <c r="E339" s="37"/>
    </row>
    <row r="340" spans="2:5">
      <c r="B340" s="46"/>
      <c r="C340" s="47"/>
      <c r="D340" s="47"/>
      <c r="E340" s="48"/>
    </row>
    <row r="342" spans="2:5" ht="25.5" customHeight="1">
      <c r="B342" s="34"/>
      <c r="C342" s="85" t="s">
        <v>127</v>
      </c>
      <c r="D342" s="85"/>
      <c r="E342" s="35"/>
    </row>
    <row r="343" spans="2:5">
      <c r="B343" s="36"/>
      <c r="E343" s="37"/>
    </row>
    <row r="344" spans="2:5">
      <c r="B344" s="36"/>
      <c r="C344" s="38" t="s">
        <v>128</v>
      </c>
      <c r="D344" s="39" t="str">
        <f>IF(Retenciones!$A15&lt;&gt;"","0000-"&amp;TEXT(Retenciones!$I15,"YYYY")&amp;"-"&amp;TEXT((N('Datos del Cliente'!$C$17)+COUNTIF(Retenciones!$A$5:$A15,"&lt;&gt;")),"000000"),"")</f>
        <v/>
      </c>
      <c r="E344" s="37"/>
    </row>
    <row r="345" spans="2:5">
      <c r="B345" s="36"/>
      <c r="C345" s="38" t="s">
        <v>129</v>
      </c>
      <c r="D345" s="39" t="str">
        <f>IF(Retenciones!$A15&lt;&gt;"",TEXT(Retenciones!$I15,"DD/MM/YYYY"),"")</f>
        <v/>
      </c>
      <c r="E345" s="37"/>
    </row>
    <row r="346" spans="2:5">
      <c r="B346" s="36"/>
      <c r="E346" s="37"/>
    </row>
    <row r="347" spans="2:5">
      <c r="B347" s="36"/>
      <c r="C347" s="86" t="s">
        <v>130</v>
      </c>
      <c r="D347" s="86"/>
      <c r="E347" s="37"/>
    </row>
    <row r="348" spans="2:5">
      <c r="B348" s="36"/>
      <c r="C348" s="38" t="s">
        <v>131</v>
      </c>
      <c r="D348" s="39" t="str">
        <f>IF(Retenciones!$A15&lt;&gt;"",'Datos del Cliente'!$C$7,"")</f>
        <v/>
      </c>
      <c r="E348" s="37"/>
    </row>
    <row r="349" spans="2:5">
      <c r="B349" s="36"/>
      <c r="C349" s="38" t="s">
        <v>132</v>
      </c>
      <c r="D349" s="40" t="str">
        <f>IFERROR(IF(Retenciones!$A15&lt;&gt;"",+('Datos del Cliente'!$C$8),""),"")</f>
        <v/>
      </c>
      <c r="E349" s="37"/>
    </row>
    <row r="350" spans="2:5" ht="25.5" customHeight="1">
      <c r="B350" s="36"/>
      <c r="C350" s="38" t="s">
        <v>133</v>
      </c>
      <c r="D350" s="41" t="str">
        <f>IF(Retenciones!$A15&lt;&gt;"",'Datos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50" s="37"/>
    </row>
    <row r="351" spans="2:5">
      <c r="B351" s="36"/>
      <c r="E351" s="37"/>
    </row>
    <row r="352" spans="2:5">
      <c r="B352" s="36"/>
      <c r="C352" s="86" t="s">
        <v>134</v>
      </c>
      <c r="D352" s="86"/>
      <c r="E352" s="37"/>
    </row>
    <row r="353" spans="2:5">
      <c r="B353" s="36"/>
      <c r="C353" s="38" t="s">
        <v>131</v>
      </c>
      <c r="D353" s="39" t="str">
        <f>IFERROR(IF(Retenciones!$A15&lt;&gt;"",INDEX('Sujetos Retenidos'!$B$5:$B$204,MATCH(Retenciones!$O15,'Sujetos Retenidos'!$A$5:$A$204,0)),""),"")</f>
        <v/>
      </c>
      <c r="E353" s="37"/>
    </row>
    <row r="354" spans="2:5">
      <c r="B354" s="36"/>
      <c r="C354" s="38" t="s">
        <v>132</v>
      </c>
      <c r="D354" s="40" t="str">
        <f>IFERROR(IF(Retenciones!$A15&lt;&gt;"",+INDEX('Sujetos Retenidos'!$A$5:$A$204,MATCH(Retenciones!$O15,'Sujetos Retenidos'!$A$5:$A$204,0)),""),"")</f>
        <v/>
      </c>
      <c r="E354" s="37"/>
    </row>
    <row r="355" spans="2:5" ht="25.5" customHeight="1">
      <c r="B355" s="36"/>
      <c r="C355" s="38" t="s">
        <v>133</v>
      </c>
      <c r="D355" s="41" t="str">
        <f>IFERROR(IF(Retenciones!$A15&lt;&gt;"",INDEX('Sujetos Retenidos'!$C$5:$C$204,MATCH(Retenciones!$O15,'Sujetos Retenidos'!$A$5:$A$204,0))&amp;" Localidad: "&amp;INDEX('Sujetos Retenidos'!$D$5:$D$204,MATCH(Retenciones!$O15,'Sujetos Retenidos'!$A$5:$A$204,0))&amp;" Provincia: "&amp;IF(ISNUMBER(SEARCH(" - ",INDEX('Sujetos Retenidos'!$E$5:$E$204,MATCH(Retenciones!$O15,'Sujetos Retenidos'!$A$5:$A$204,0)))),MID(INDEX('Sujetos Retenidos'!$E$5:$E$204,MATCH(Retenciones!$O15,'Sujetos Retenidos'!$A$5:$A$204,0)),SEARCH(" - ",INDEX('Sujetos Retenidos'!$E$5:$E$204,MATCH(Retenciones!$O15,'Sujetos Retenidos'!$A$5:$A$204,0)))+3,255),INDEX('Sujetos Retenidos'!$E$5:$E$204,MATCH(Retenciones!$O15,'Sujetos Retenidos'!$A$5:$A$204,0)))&amp;" C.P.: "&amp;INDEX('Sujetos Retenidos'!$F$5:$F$204,MATCH(Retenciones!$O15,'Sujetos Retenidos'!$A$5:$A$204,0)),""),"")</f>
        <v/>
      </c>
      <c r="E355" s="37"/>
    </row>
    <row r="356" spans="2:5">
      <c r="B356" s="36"/>
      <c r="E356" s="37"/>
    </row>
    <row r="357" spans="2:5">
      <c r="B357" s="36"/>
      <c r="C357" s="86" t="s">
        <v>135</v>
      </c>
      <c r="D357" s="86"/>
      <c r="E357" s="37"/>
    </row>
    <row r="358" spans="2:5" ht="21.75" customHeight="1">
      <c r="B358" s="36"/>
      <c r="C358" s="38" t="s">
        <v>136</v>
      </c>
      <c r="D358" s="41" t="str">
        <f>IF(Retenciones!$A15&lt;&gt;"",SUBSTITUTE(IF(ISNUMBER(SEARCH(" (",IF(ISNUMBER(SEARCH(" - ",Retenciones!$E15)),MID(Retenciones!$E15,SEARCH(" - ",Retenciones!$E15)+3,255),Retenciones!$E15))),LEFT(IF(ISNUMBER(SEARCH(" - ",Retenciones!$E15)),MID(Retenciones!$E15,SEARCH(" - ",Retenciones!$E15)+3,255),Retenciones!$E15),SEARCH(" (",IF(ISNUMBER(SEARCH(" - ",Retenciones!$E15)),MID(Retenciones!$E15,SEARCH(" - ",Retenciones!$E15)+3,255),Retenciones!$E15))-1),IF(ISNUMBER(SEARCH(" - ",Retenciones!$E15)),MID(Retenciones!$E15,SEARCH(" - ",Retenciones!$E15)+3,255),Retenciones!$E15)),"—","-"),"")</f>
        <v/>
      </c>
      <c r="E358" s="37"/>
    </row>
    <row r="359" spans="2:5" ht="21.75" customHeight="1">
      <c r="B359" s="36"/>
      <c r="C359" s="38" t="s">
        <v>137</v>
      </c>
      <c r="D359" s="41" t="str">
        <f>IF(Retenciones!$A15&lt;&gt;"",IF(ISNUMBER(SEARCH(" - ",Retenciones!$F15)),MID(Retenciones!$F15,SEARCH(" - ",Retenciones!$F15)+3,255),Retenciones!$F15),"")</f>
        <v/>
      </c>
      <c r="E359" s="37"/>
    </row>
    <row r="360" spans="2:5" ht="21.75" customHeight="1">
      <c r="B360" s="36"/>
      <c r="C360" s="38" t="s">
        <v>138</v>
      </c>
      <c r="D360" s="41" t="str">
        <f>IF(Retenciones!$A15&lt;&gt;"",Retenciones!$A15&amp;" Nro. "&amp;TEXT(Retenciones!$C15,"000000000000"),"")</f>
        <v/>
      </c>
      <c r="E360" s="37"/>
    </row>
    <row r="361" spans="2:5">
      <c r="B361" s="36"/>
      <c r="C361" s="38" t="s">
        <v>139</v>
      </c>
      <c r="D361" s="42" t="str">
        <f>IF(Retenciones!$A15&lt;&gt;"","$ "&amp;IF(MID(TEXT(INT(ROUND(Retenciones!$D15,2)),"000000000000"),1,3)&lt;&gt;"000",TEXT(VALUE(MID(TEXT(INT(ROUND(Retenciones!$D15,2)),"000000000000"),1,3)),"0")&amp;"."&amp;MID(TEXT(INT(ROUND(Retenciones!$D15,2)),"000000000000"),4,3)&amp;"."&amp;MID(TEXT(INT(ROUND(Retenciones!$D15,2)),"000000000000"),7,3)&amp;"."&amp;MID(TEXT(INT(ROUND(Retenciones!$D15,2)),"000000000000"),10,3),IF(MID(TEXT(INT(ROUND(Retenciones!$D15,2)),"000000000000"),4,3)&lt;&gt;"000",TEXT(VALUE(MID(TEXT(INT(ROUND(Retenciones!$D15,2)),"000000000000"),4,3)),"0")&amp;"."&amp;MID(TEXT(INT(ROUND(Retenciones!$D15,2)),"000000000000"),7,3)&amp;"."&amp;MID(TEXT(INT(ROUND(Retenciones!$D15,2)),"000000000000"),10,3),IF(MID(TEXT(INT(ROUND(Retenciones!$D15,2)),"000000000000"),7,3)&lt;&gt;"000",TEXT(VALUE(MID(TEXT(INT(ROUND(Retenciones!$D15,2)),"000000000000"),7,3)),"0")&amp;"."&amp;MID(TEXT(INT(ROUND(Retenciones!$D15,2)),"000000000000"),10,3),TEXT(VALUE(MID(TEXT(INT(ROUND(Retenciones!$D15,2)),"000000000000"),10,3)),"0"))))&amp;","&amp;TEXT(ROUND((ROUND(Retenciones!$D15,2)-INT(ROUND(Retenciones!$D15,2)))*100,0),"00"),"")</f>
        <v/>
      </c>
      <c r="E361" s="37"/>
    </row>
    <row r="362" spans="2:5">
      <c r="B362" s="36"/>
      <c r="C362" s="38" t="s">
        <v>140</v>
      </c>
      <c r="D362" s="39" t="str">
        <f>IF(Retenciones!$A15&lt;&gt;"","NO","")</f>
        <v/>
      </c>
      <c r="E362" s="37"/>
    </row>
    <row r="363" spans="2:5">
      <c r="B363" s="36"/>
      <c r="C363" s="38" t="s">
        <v>141</v>
      </c>
      <c r="D363" s="43" t="str">
        <f>IF(Retenciones!$A15&lt;&gt;"","$ "&amp;IF(MID(TEXT(INT(ROUND(Retenciones!$K15,2)),"000000000000"),1,3)&lt;&gt;"000",TEXT(VALUE(MID(TEXT(INT(ROUND(Retenciones!$K15,2)),"000000000000"),1,3)),"0")&amp;"."&amp;MID(TEXT(INT(ROUND(Retenciones!$K15,2)),"000000000000"),4,3)&amp;"."&amp;MID(TEXT(INT(ROUND(Retenciones!$K15,2)),"000000000000"),7,3)&amp;"."&amp;MID(TEXT(INT(ROUND(Retenciones!$K15,2)),"000000000000"),10,3),IF(MID(TEXT(INT(ROUND(Retenciones!$K15,2)),"000000000000"),4,3)&lt;&gt;"000",TEXT(VALUE(MID(TEXT(INT(ROUND(Retenciones!$K15,2)),"000000000000"),4,3)),"0")&amp;"."&amp;MID(TEXT(INT(ROUND(Retenciones!$K15,2)),"000000000000"),7,3)&amp;"."&amp;MID(TEXT(INT(ROUND(Retenciones!$K15,2)),"000000000000"),10,3),IF(MID(TEXT(INT(ROUND(Retenciones!$K15,2)),"000000000000"),7,3)&lt;&gt;"000",TEXT(VALUE(MID(TEXT(INT(ROUND(Retenciones!$K15,2)),"000000000000"),7,3)),"0")&amp;"."&amp;MID(TEXT(INT(ROUND(Retenciones!$K15,2)),"000000000000"),10,3),TEXT(VALUE(MID(TEXT(INT(ROUND(Retenciones!$K15,2)),"000000000000"),10,3)),"0"))))&amp;","&amp;TEXT(ROUND((ROUND(Retenciones!$K15,2)-INT(ROUND(Retenciones!$K15,2)))*100,0),"00"),"")</f>
        <v/>
      </c>
      <c r="E363" s="37"/>
    </row>
    <row r="364" spans="2:5">
      <c r="B364" s="36"/>
      <c r="E364" s="37"/>
    </row>
    <row r="365" spans="2:5">
      <c r="B365" s="36"/>
      <c r="E365" s="37"/>
    </row>
    <row r="366" spans="2:5">
      <c r="B366" s="36"/>
      <c r="C366" s="44" t="s">
        <v>142</v>
      </c>
      <c r="D366" s="45"/>
      <c r="E366" s="37"/>
    </row>
    <row r="367" spans="2:5">
      <c r="B367" s="36"/>
      <c r="E367" s="37"/>
    </row>
    <row r="368" spans="2:5">
      <c r="B368" s="36"/>
      <c r="C368" s="38" t="s">
        <v>143</v>
      </c>
      <c r="D368" s="39" t="str">
        <f>IF(Retenciones!$A15&lt;&gt;"",'Datos del Cliente'!$C$7,"")</f>
        <v/>
      </c>
      <c r="E368" s="37"/>
    </row>
    <row r="369" spans="2:5">
      <c r="B369" s="36"/>
      <c r="C369" s="38" t="s">
        <v>144</v>
      </c>
      <c r="D369" s="39" t="str">
        <f>IF(Retenciones!$A15&lt;&gt;"",'Datos del Cliente'!$C$14,"")</f>
        <v/>
      </c>
      <c r="E369" s="37"/>
    </row>
    <row r="370" spans="2:5">
      <c r="B370" s="36"/>
      <c r="E370" s="37"/>
    </row>
    <row r="371" spans="2:5" ht="15" customHeight="1">
      <c r="B371" s="36"/>
      <c r="C371" s="84" t="s">
        <v>145</v>
      </c>
      <c r="D371" s="84"/>
      <c r="E371" s="37"/>
    </row>
    <row r="372" spans="2:5">
      <c r="B372" s="36"/>
      <c r="C372" s="84"/>
      <c r="D372" s="84"/>
      <c r="E372" s="37"/>
    </row>
    <row r="373" spans="2:5">
      <c r="B373" s="36"/>
      <c r="C373" s="84"/>
      <c r="D373" s="84"/>
      <c r="E373" s="37"/>
    </row>
    <row r="374" spans="2:5">
      <c r="B374" s="46"/>
      <c r="C374" s="47"/>
      <c r="D374" s="47"/>
      <c r="E374" s="48"/>
    </row>
    <row r="376" spans="2:5" ht="25.5" customHeight="1">
      <c r="B376" s="34"/>
      <c r="C376" s="85" t="s">
        <v>127</v>
      </c>
      <c r="D376" s="85"/>
      <c r="E376" s="35"/>
    </row>
    <row r="377" spans="2:5">
      <c r="B377" s="36"/>
      <c r="E377" s="37"/>
    </row>
    <row r="378" spans="2:5">
      <c r="B378" s="36"/>
      <c r="C378" s="38" t="s">
        <v>128</v>
      </c>
      <c r="D378" s="39" t="str">
        <f>IF(Retenciones!$A16&lt;&gt;"","0000-"&amp;TEXT(Retenciones!$I16,"YYYY")&amp;"-"&amp;TEXT((N('Datos del Cliente'!$C$17)+COUNTIF(Retenciones!$A$5:$A16,"&lt;&gt;")),"000000"),"")</f>
        <v/>
      </c>
      <c r="E378" s="37"/>
    </row>
    <row r="379" spans="2:5">
      <c r="B379" s="36"/>
      <c r="C379" s="38" t="s">
        <v>129</v>
      </c>
      <c r="D379" s="39" t="str">
        <f>IF(Retenciones!$A16&lt;&gt;"",TEXT(Retenciones!$I16,"DD/MM/YYYY"),"")</f>
        <v/>
      </c>
      <c r="E379" s="37"/>
    </row>
    <row r="380" spans="2:5">
      <c r="B380" s="36"/>
      <c r="E380" s="37"/>
    </row>
    <row r="381" spans="2:5">
      <c r="B381" s="36"/>
      <c r="C381" s="86" t="s">
        <v>130</v>
      </c>
      <c r="D381" s="86"/>
      <c r="E381" s="37"/>
    </row>
    <row r="382" spans="2:5">
      <c r="B382" s="36"/>
      <c r="C382" s="38" t="s">
        <v>131</v>
      </c>
      <c r="D382" s="39" t="str">
        <f>IF(Retenciones!$A16&lt;&gt;"",'Datos del Cliente'!$C$7,"")</f>
        <v/>
      </c>
      <c r="E382" s="37"/>
    </row>
    <row r="383" spans="2:5">
      <c r="B383" s="36"/>
      <c r="C383" s="38" t="s">
        <v>132</v>
      </c>
      <c r="D383" s="40" t="str">
        <f>IFERROR(IF(Retenciones!$A16&lt;&gt;"",+('Datos del Cliente'!$C$8),""),"")</f>
        <v/>
      </c>
      <c r="E383" s="37"/>
    </row>
    <row r="384" spans="2:5" ht="25.5" customHeight="1">
      <c r="B384" s="36"/>
      <c r="C384" s="38" t="s">
        <v>133</v>
      </c>
      <c r="D384" s="41" t="str">
        <f>IF(Retenciones!$A16&lt;&gt;"",'Datos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84" s="37"/>
    </row>
    <row r="385" spans="2:5">
      <c r="B385" s="36"/>
      <c r="E385" s="37"/>
    </row>
    <row r="386" spans="2:5">
      <c r="B386" s="36"/>
      <c r="C386" s="86" t="s">
        <v>134</v>
      </c>
      <c r="D386" s="86"/>
      <c r="E386" s="37"/>
    </row>
    <row r="387" spans="2:5">
      <c r="B387" s="36"/>
      <c r="C387" s="38" t="s">
        <v>131</v>
      </c>
      <c r="D387" s="39" t="str">
        <f>IFERROR(IF(Retenciones!$A16&lt;&gt;"",INDEX('Sujetos Retenidos'!$B$5:$B$204,MATCH(Retenciones!$O16,'Sujetos Retenidos'!$A$5:$A$204,0)),""),"")</f>
        <v/>
      </c>
      <c r="E387" s="37"/>
    </row>
    <row r="388" spans="2:5">
      <c r="B388" s="36"/>
      <c r="C388" s="38" t="s">
        <v>132</v>
      </c>
      <c r="D388" s="40" t="str">
        <f>IFERROR(IF(Retenciones!$A16&lt;&gt;"",+INDEX('Sujetos Retenidos'!$A$5:$A$204,MATCH(Retenciones!$O16,'Sujetos Retenidos'!$A$5:$A$204,0)),""),"")</f>
        <v/>
      </c>
      <c r="E388" s="37"/>
    </row>
    <row r="389" spans="2:5" ht="25.5" customHeight="1">
      <c r="B389" s="36"/>
      <c r="C389" s="38" t="s">
        <v>133</v>
      </c>
      <c r="D389" s="41" t="str">
        <f>IFERROR(IF(Retenciones!$A16&lt;&gt;"",INDEX('Sujetos Retenidos'!$C$5:$C$204,MATCH(Retenciones!$O16,'Sujetos Retenidos'!$A$5:$A$204,0))&amp;" Localidad: "&amp;INDEX('Sujetos Retenidos'!$D$5:$D$204,MATCH(Retenciones!$O16,'Sujetos Retenidos'!$A$5:$A$204,0))&amp;" Provincia: "&amp;IF(ISNUMBER(SEARCH(" - ",INDEX('Sujetos Retenidos'!$E$5:$E$204,MATCH(Retenciones!$O16,'Sujetos Retenidos'!$A$5:$A$204,0)))),MID(INDEX('Sujetos Retenidos'!$E$5:$E$204,MATCH(Retenciones!$O16,'Sujetos Retenidos'!$A$5:$A$204,0)),SEARCH(" - ",INDEX('Sujetos Retenidos'!$E$5:$E$204,MATCH(Retenciones!$O16,'Sujetos Retenidos'!$A$5:$A$204,0)))+3,255),INDEX('Sujetos Retenidos'!$E$5:$E$204,MATCH(Retenciones!$O16,'Sujetos Retenidos'!$A$5:$A$204,0)))&amp;" C.P.: "&amp;INDEX('Sujetos Retenidos'!$F$5:$F$204,MATCH(Retenciones!$O16,'Sujetos Retenidos'!$A$5:$A$204,0)),""),"")</f>
        <v/>
      </c>
      <c r="E389" s="37"/>
    </row>
    <row r="390" spans="2:5">
      <c r="B390" s="36"/>
      <c r="E390" s="37"/>
    </row>
    <row r="391" spans="2:5">
      <c r="B391" s="36"/>
      <c r="C391" s="86" t="s">
        <v>135</v>
      </c>
      <c r="D391" s="86"/>
      <c r="E391" s="37"/>
    </row>
    <row r="392" spans="2:5" ht="21.75" customHeight="1">
      <c r="B392" s="36"/>
      <c r="C392" s="38" t="s">
        <v>136</v>
      </c>
      <c r="D392" s="41" t="str">
        <f>IF(Retenciones!$A16&lt;&gt;"",SUBSTITUTE(IF(ISNUMBER(SEARCH(" (",IF(ISNUMBER(SEARCH(" - ",Retenciones!$E16)),MID(Retenciones!$E16,SEARCH(" - ",Retenciones!$E16)+3,255),Retenciones!$E16))),LEFT(IF(ISNUMBER(SEARCH(" - ",Retenciones!$E16)),MID(Retenciones!$E16,SEARCH(" - ",Retenciones!$E16)+3,255),Retenciones!$E16),SEARCH(" (",IF(ISNUMBER(SEARCH(" - ",Retenciones!$E16)),MID(Retenciones!$E16,SEARCH(" - ",Retenciones!$E16)+3,255),Retenciones!$E16))-1),IF(ISNUMBER(SEARCH(" - ",Retenciones!$E16)),MID(Retenciones!$E16,SEARCH(" - ",Retenciones!$E16)+3,255),Retenciones!$E16)),"—","-"),"")</f>
        <v/>
      </c>
      <c r="E392" s="37"/>
    </row>
    <row r="393" spans="2:5" ht="21.75" customHeight="1">
      <c r="B393" s="36"/>
      <c r="C393" s="38" t="s">
        <v>137</v>
      </c>
      <c r="D393" s="41" t="str">
        <f>IF(Retenciones!$A16&lt;&gt;"",IF(ISNUMBER(SEARCH(" - ",Retenciones!$F16)),MID(Retenciones!$F16,SEARCH(" - ",Retenciones!$F16)+3,255),Retenciones!$F16),"")</f>
        <v/>
      </c>
      <c r="E393" s="37"/>
    </row>
    <row r="394" spans="2:5" ht="21.75" customHeight="1">
      <c r="B394" s="36"/>
      <c r="C394" s="38" t="s">
        <v>138</v>
      </c>
      <c r="D394" s="41" t="str">
        <f>IF(Retenciones!$A16&lt;&gt;"",Retenciones!$A16&amp;" Nro. "&amp;TEXT(Retenciones!$C16,"000000000000"),"")</f>
        <v/>
      </c>
      <c r="E394" s="37"/>
    </row>
    <row r="395" spans="2:5">
      <c r="B395" s="36"/>
      <c r="C395" s="38" t="s">
        <v>139</v>
      </c>
      <c r="D395" s="42" t="str">
        <f>IF(Retenciones!$A16&lt;&gt;"","$ "&amp;IF(MID(TEXT(INT(ROUND(Retenciones!$D16,2)),"000000000000"),1,3)&lt;&gt;"000",TEXT(VALUE(MID(TEXT(INT(ROUND(Retenciones!$D16,2)),"000000000000"),1,3)),"0")&amp;"."&amp;MID(TEXT(INT(ROUND(Retenciones!$D16,2)),"000000000000"),4,3)&amp;"."&amp;MID(TEXT(INT(ROUND(Retenciones!$D16,2)),"000000000000"),7,3)&amp;"."&amp;MID(TEXT(INT(ROUND(Retenciones!$D16,2)),"000000000000"),10,3),IF(MID(TEXT(INT(ROUND(Retenciones!$D16,2)),"000000000000"),4,3)&lt;&gt;"000",TEXT(VALUE(MID(TEXT(INT(ROUND(Retenciones!$D16,2)),"000000000000"),4,3)),"0")&amp;"."&amp;MID(TEXT(INT(ROUND(Retenciones!$D16,2)),"000000000000"),7,3)&amp;"."&amp;MID(TEXT(INT(ROUND(Retenciones!$D16,2)),"000000000000"),10,3),IF(MID(TEXT(INT(ROUND(Retenciones!$D16,2)),"000000000000"),7,3)&lt;&gt;"000",TEXT(VALUE(MID(TEXT(INT(ROUND(Retenciones!$D16,2)),"000000000000"),7,3)),"0")&amp;"."&amp;MID(TEXT(INT(ROUND(Retenciones!$D16,2)),"000000000000"),10,3),TEXT(VALUE(MID(TEXT(INT(ROUND(Retenciones!$D16,2)),"000000000000"),10,3)),"0"))))&amp;","&amp;TEXT(ROUND((ROUND(Retenciones!$D16,2)-INT(ROUND(Retenciones!$D16,2)))*100,0),"00"),"")</f>
        <v/>
      </c>
      <c r="E395" s="37"/>
    </row>
    <row r="396" spans="2:5">
      <c r="B396" s="36"/>
      <c r="C396" s="38" t="s">
        <v>140</v>
      </c>
      <c r="D396" s="39" t="str">
        <f>IF(Retenciones!$A16&lt;&gt;"","NO","")</f>
        <v/>
      </c>
      <c r="E396" s="37"/>
    </row>
    <row r="397" spans="2:5">
      <c r="B397" s="36"/>
      <c r="C397" s="38" t="s">
        <v>141</v>
      </c>
      <c r="D397" s="43" t="str">
        <f>IF(Retenciones!$A16&lt;&gt;"","$ "&amp;IF(MID(TEXT(INT(ROUND(Retenciones!$K16,2)),"000000000000"),1,3)&lt;&gt;"000",TEXT(VALUE(MID(TEXT(INT(ROUND(Retenciones!$K16,2)),"000000000000"),1,3)),"0")&amp;"."&amp;MID(TEXT(INT(ROUND(Retenciones!$K16,2)),"000000000000"),4,3)&amp;"."&amp;MID(TEXT(INT(ROUND(Retenciones!$K16,2)),"000000000000"),7,3)&amp;"."&amp;MID(TEXT(INT(ROUND(Retenciones!$K16,2)),"000000000000"),10,3),IF(MID(TEXT(INT(ROUND(Retenciones!$K16,2)),"000000000000"),4,3)&lt;&gt;"000",TEXT(VALUE(MID(TEXT(INT(ROUND(Retenciones!$K16,2)),"000000000000"),4,3)),"0")&amp;"."&amp;MID(TEXT(INT(ROUND(Retenciones!$K16,2)),"000000000000"),7,3)&amp;"."&amp;MID(TEXT(INT(ROUND(Retenciones!$K16,2)),"000000000000"),10,3),IF(MID(TEXT(INT(ROUND(Retenciones!$K16,2)),"000000000000"),7,3)&lt;&gt;"000",TEXT(VALUE(MID(TEXT(INT(ROUND(Retenciones!$K16,2)),"000000000000"),7,3)),"0")&amp;"."&amp;MID(TEXT(INT(ROUND(Retenciones!$K16,2)),"000000000000"),10,3),TEXT(VALUE(MID(TEXT(INT(ROUND(Retenciones!$K16,2)),"000000000000"),10,3)),"0"))))&amp;","&amp;TEXT(ROUND((ROUND(Retenciones!$K16,2)-INT(ROUND(Retenciones!$K16,2)))*100,0),"00"),"")</f>
        <v/>
      </c>
      <c r="E397" s="37"/>
    </row>
    <row r="398" spans="2:5">
      <c r="B398" s="36"/>
      <c r="E398" s="37"/>
    </row>
    <row r="399" spans="2:5">
      <c r="B399" s="36"/>
      <c r="E399" s="37"/>
    </row>
    <row r="400" spans="2:5">
      <c r="B400" s="36"/>
      <c r="C400" s="44" t="s">
        <v>142</v>
      </c>
      <c r="D400" s="45"/>
      <c r="E400" s="37"/>
    </row>
    <row r="401" spans="2:5">
      <c r="B401" s="36"/>
      <c r="E401" s="37"/>
    </row>
    <row r="402" spans="2:5">
      <c r="B402" s="36"/>
      <c r="C402" s="38" t="s">
        <v>143</v>
      </c>
      <c r="D402" s="39" t="str">
        <f>IF(Retenciones!$A16&lt;&gt;"",'Datos del Cliente'!$C$7,"")</f>
        <v/>
      </c>
      <c r="E402" s="37"/>
    </row>
    <row r="403" spans="2:5">
      <c r="B403" s="36"/>
      <c r="C403" s="38" t="s">
        <v>144</v>
      </c>
      <c r="D403" s="39" t="str">
        <f>IF(Retenciones!$A16&lt;&gt;"",'Datos del Cliente'!$C$14,"")</f>
        <v/>
      </c>
      <c r="E403" s="37"/>
    </row>
    <row r="404" spans="2:5">
      <c r="B404" s="36"/>
      <c r="E404" s="37"/>
    </row>
    <row r="405" spans="2:5" ht="15" customHeight="1">
      <c r="B405" s="36"/>
      <c r="C405" s="84" t="s">
        <v>145</v>
      </c>
      <c r="D405" s="84"/>
      <c r="E405" s="37"/>
    </row>
    <row r="406" spans="2:5">
      <c r="B406" s="36"/>
      <c r="C406" s="84"/>
      <c r="D406" s="84"/>
      <c r="E406" s="37"/>
    </row>
    <row r="407" spans="2:5">
      <c r="B407" s="36"/>
      <c r="C407" s="84"/>
      <c r="D407" s="84"/>
      <c r="E407" s="37"/>
    </row>
    <row r="408" spans="2:5">
      <c r="B408" s="46"/>
      <c r="C408" s="47"/>
      <c r="D408" s="47"/>
      <c r="E408" s="48"/>
    </row>
    <row r="410" spans="2:5" ht="25.5" customHeight="1">
      <c r="B410" s="34"/>
      <c r="C410" s="85" t="s">
        <v>127</v>
      </c>
      <c r="D410" s="85"/>
      <c r="E410" s="35"/>
    </row>
    <row r="411" spans="2:5">
      <c r="B411" s="36"/>
      <c r="E411" s="37"/>
    </row>
    <row r="412" spans="2:5">
      <c r="B412" s="36"/>
      <c r="C412" s="38" t="s">
        <v>128</v>
      </c>
      <c r="D412" s="39" t="str">
        <f>IF(Retenciones!$A17&lt;&gt;"","0000-"&amp;TEXT(Retenciones!$I17,"YYYY")&amp;"-"&amp;TEXT((N('Datos del Cliente'!$C$17)+COUNTIF(Retenciones!$A$5:$A17,"&lt;&gt;")),"000000"),"")</f>
        <v/>
      </c>
      <c r="E412" s="37"/>
    </row>
    <row r="413" spans="2:5">
      <c r="B413" s="36"/>
      <c r="C413" s="38" t="s">
        <v>129</v>
      </c>
      <c r="D413" s="39" t="str">
        <f>IF(Retenciones!$A17&lt;&gt;"",TEXT(Retenciones!$I17,"DD/MM/YYYY"),"")</f>
        <v/>
      </c>
      <c r="E413" s="37"/>
    </row>
    <row r="414" spans="2:5">
      <c r="B414" s="36"/>
      <c r="E414" s="37"/>
    </row>
    <row r="415" spans="2:5">
      <c r="B415" s="36"/>
      <c r="C415" s="86" t="s">
        <v>130</v>
      </c>
      <c r="D415" s="86"/>
      <c r="E415" s="37"/>
    </row>
    <row r="416" spans="2:5">
      <c r="B416" s="36"/>
      <c r="C416" s="38" t="s">
        <v>131</v>
      </c>
      <c r="D416" s="39" t="str">
        <f>IF(Retenciones!$A17&lt;&gt;"",'Datos del Cliente'!$C$7,"")</f>
        <v/>
      </c>
      <c r="E416" s="37"/>
    </row>
    <row r="417" spans="2:5">
      <c r="B417" s="36"/>
      <c r="C417" s="38" t="s">
        <v>132</v>
      </c>
      <c r="D417" s="40" t="str">
        <f>IFERROR(IF(Retenciones!$A17&lt;&gt;"",+('Datos del Cliente'!$C$8),""),"")</f>
        <v/>
      </c>
      <c r="E417" s="37"/>
    </row>
    <row r="418" spans="2:5" ht="25.5" customHeight="1">
      <c r="B418" s="36"/>
      <c r="C418" s="38" t="s">
        <v>133</v>
      </c>
      <c r="D418" s="41" t="str">
        <f>IF(Retenciones!$A17&lt;&gt;"",'Datos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18" s="37"/>
    </row>
    <row r="419" spans="2:5">
      <c r="B419" s="36"/>
      <c r="E419" s="37"/>
    </row>
    <row r="420" spans="2:5">
      <c r="B420" s="36"/>
      <c r="C420" s="86" t="s">
        <v>134</v>
      </c>
      <c r="D420" s="86"/>
      <c r="E420" s="37"/>
    </row>
    <row r="421" spans="2:5">
      <c r="B421" s="36"/>
      <c r="C421" s="38" t="s">
        <v>131</v>
      </c>
      <c r="D421" s="39" t="str">
        <f>IFERROR(IF(Retenciones!$A17&lt;&gt;"",INDEX('Sujetos Retenidos'!$B$5:$B$204,MATCH(Retenciones!$O17,'Sujetos Retenidos'!$A$5:$A$204,0)),""),"")</f>
        <v/>
      </c>
      <c r="E421" s="37"/>
    </row>
    <row r="422" spans="2:5">
      <c r="B422" s="36"/>
      <c r="C422" s="38" t="s">
        <v>132</v>
      </c>
      <c r="D422" s="40" t="str">
        <f>IFERROR(IF(Retenciones!$A17&lt;&gt;"",+INDEX('Sujetos Retenidos'!$A$5:$A$204,MATCH(Retenciones!$O17,'Sujetos Retenidos'!$A$5:$A$204,0)),""),"")</f>
        <v/>
      </c>
      <c r="E422" s="37"/>
    </row>
    <row r="423" spans="2:5" ht="25.5" customHeight="1">
      <c r="B423" s="36"/>
      <c r="C423" s="38" t="s">
        <v>133</v>
      </c>
      <c r="D423" s="41" t="str">
        <f>IFERROR(IF(Retenciones!$A17&lt;&gt;"",INDEX('Sujetos Retenidos'!$C$5:$C$204,MATCH(Retenciones!$O17,'Sujetos Retenidos'!$A$5:$A$204,0))&amp;" Localidad: "&amp;INDEX('Sujetos Retenidos'!$D$5:$D$204,MATCH(Retenciones!$O17,'Sujetos Retenidos'!$A$5:$A$204,0))&amp;" Provincia: "&amp;IF(ISNUMBER(SEARCH(" - ",INDEX('Sujetos Retenidos'!$E$5:$E$204,MATCH(Retenciones!$O17,'Sujetos Retenidos'!$A$5:$A$204,0)))),MID(INDEX('Sujetos Retenidos'!$E$5:$E$204,MATCH(Retenciones!$O17,'Sujetos Retenidos'!$A$5:$A$204,0)),SEARCH(" - ",INDEX('Sujetos Retenidos'!$E$5:$E$204,MATCH(Retenciones!$O17,'Sujetos Retenidos'!$A$5:$A$204,0)))+3,255),INDEX('Sujetos Retenidos'!$E$5:$E$204,MATCH(Retenciones!$O17,'Sujetos Retenidos'!$A$5:$A$204,0)))&amp;" C.P.: "&amp;INDEX('Sujetos Retenidos'!$F$5:$F$204,MATCH(Retenciones!$O17,'Sujetos Retenidos'!$A$5:$A$204,0)),""),"")</f>
        <v/>
      </c>
      <c r="E423" s="37"/>
    </row>
    <row r="424" spans="2:5">
      <c r="B424" s="36"/>
      <c r="E424" s="37"/>
    </row>
    <row r="425" spans="2:5">
      <c r="B425" s="36"/>
      <c r="C425" s="86" t="s">
        <v>135</v>
      </c>
      <c r="D425" s="86"/>
      <c r="E425" s="37"/>
    </row>
    <row r="426" spans="2:5" ht="21.75" customHeight="1">
      <c r="B426" s="36"/>
      <c r="C426" s="38" t="s">
        <v>136</v>
      </c>
      <c r="D426" s="41" t="str">
        <f>IF(Retenciones!$A17&lt;&gt;"",SUBSTITUTE(IF(ISNUMBER(SEARCH(" (",IF(ISNUMBER(SEARCH(" - ",Retenciones!$E17)),MID(Retenciones!$E17,SEARCH(" - ",Retenciones!$E17)+3,255),Retenciones!$E17))),LEFT(IF(ISNUMBER(SEARCH(" - ",Retenciones!$E17)),MID(Retenciones!$E17,SEARCH(" - ",Retenciones!$E17)+3,255),Retenciones!$E17),SEARCH(" (",IF(ISNUMBER(SEARCH(" - ",Retenciones!$E17)),MID(Retenciones!$E17,SEARCH(" - ",Retenciones!$E17)+3,255),Retenciones!$E17))-1),IF(ISNUMBER(SEARCH(" - ",Retenciones!$E17)),MID(Retenciones!$E17,SEARCH(" - ",Retenciones!$E17)+3,255),Retenciones!$E17)),"—","-"),"")</f>
        <v/>
      </c>
      <c r="E426" s="37"/>
    </row>
    <row r="427" spans="2:5" ht="21.75" customHeight="1">
      <c r="B427" s="36"/>
      <c r="C427" s="38" t="s">
        <v>137</v>
      </c>
      <c r="D427" s="41" t="str">
        <f>IF(Retenciones!$A17&lt;&gt;"",IF(ISNUMBER(SEARCH(" - ",Retenciones!$F17)),MID(Retenciones!$F17,SEARCH(" - ",Retenciones!$F17)+3,255),Retenciones!$F17),"")</f>
        <v/>
      </c>
      <c r="E427" s="37"/>
    </row>
    <row r="428" spans="2:5" ht="21.75" customHeight="1">
      <c r="B428" s="36"/>
      <c r="C428" s="38" t="s">
        <v>138</v>
      </c>
      <c r="D428" s="41" t="str">
        <f>IF(Retenciones!$A17&lt;&gt;"",Retenciones!$A17&amp;" Nro. "&amp;TEXT(Retenciones!$C17,"000000000000"),"")</f>
        <v/>
      </c>
      <c r="E428" s="37"/>
    </row>
    <row r="429" spans="2:5">
      <c r="B429" s="36"/>
      <c r="C429" s="38" t="s">
        <v>139</v>
      </c>
      <c r="D429" s="42" t="str">
        <f>IF(Retenciones!$A17&lt;&gt;"","$ "&amp;IF(MID(TEXT(INT(ROUND(Retenciones!$D17,2)),"000000000000"),1,3)&lt;&gt;"000",TEXT(VALUE(MID(TEXT(INT(ROUND(Retenciones!$D17,2)),"000000000000"),1,3)),"0")&amp;"."&amp;MID(TEXT(INT(ROUND(Retenciones!$D17,2)),"000000000000"),4,3)&amp;"."&amp;MID(TEXT(INT(ROUND(Retenciones!$D17,2)),"000000000000"),7,3)&amp;"."&amp;MID(TEXT(INT(ROUND(Retenciones!$D17,2)),"000000000000"),10,3),IF(MID(TEXT(INT(ROUND(Retenciones!$D17,2)),"000000000000"),4,3)&lt;&gt;"000",TEXT(VALUE(MID(TEXT(INT(ROUND(Retenciones!$D17,2)),"000000000000"),4,3)),"0")&amp;"."&amp;MID(TEXT(INT(ROUND(Retenciones!$D17,2)),"000000000000"),7,3)&amp;"."&amp;MID(TEXT(INT(ROUND(Retenciones!$D17,2)),"000000000000"),10,3),IF(MID(TEXT(INT(ROUND(Retenciones!$D17,2)),"000000000000"),7,3)&lt;&gt;"000",TEXT(VALUE(MID(TEXT(INT(ROUND(Retenciones!$D17,2)),"000000000000"),7,3)),"0")&amp;"."&amp;MID(TEXT(INT(ROUND(Retenciones!$D17,2)),"000000000000"),10,3),TEXT(VALUE(MID(TEXT(INT(ROUND(Retenciones!$D17,2)),"000000000000"),10,3)),"0"))))&amp;","&amp;TEXT(ROUND((ROUND(Retenciones!$D17,2)-INT(ROUND(Retenciones!$D17,2)))*100,0),"00"),"")</f>
        <v/>
      </c>
      <c r="E429" s="37"/>
    </row>
    <row r="430" spans="2:5">
      <c r="B430" s="36"/>
      <c r="C430" s="38" t="s">
        <v>140</v>
      </c>
      <c r="D430" s="39" t="str">
        <f>IF(Retenciones!$A17&lt;&gt;"","NO","")</f>
        <v/>
      </c>
      <c r="E430" s="37"/>
    </row>
    <row r="431" spans="2:5">
      <c r="B431" s="36"/>
      <c r="C431" s="38" t="s">
        <v>141</v>
      </c>
      <c r="D431" s="43" t="str">
        <f>IF(Retenciones!$A17&lt;&gt;"","$ "&amp;IF(MID(TEXT(INT(ROUND(Retenciones!$K17,2)),"000000000000"),1,3)&lt;&gt;"000",TEXT(VALUE(MID(TEXT(INT(ROUND(Retenciones!$K17,2)),"000000000000"),1,3)),"0")&amp;"."&amp;MID(TEXT(INT(ROUND(Retenciones!$K17,2)),"000000000000"),4,3)&amp;"."&amp;MID(TEXT(INT(ROUND(Retenciones!$K17,2)),"000000000000"),7,3)&amp;"."&amp;MID(TEXT(INT(ROUND(Retenciones!$K17,2)),"000000000000"),10,3),IF(MID(TEXT(INT(ROUND(Retenciones!$K17,2)),"000000000000"),4,3)&lt;&gt;"000",TEXT(VALUE(MID(TEXT(INT(ROUND(Retenciones!$K17,2)),"000000000000"),4,3)),"0")&amp;"."&amp;MID(TEXT(INT(ROUND(Retenciones!$K17,2)),"000000000000"),7,3)&amp;"."&amp;MID(TEXT(INT(ROUND(Retenciones!$K17,2)),"000000000000"),10,3),IF(MID(TEXT(INT(ROUND(Retenciones!$K17,2)),"000000000000"),7,3)&lt;&gt;"000",TEXT(VALUE(MID(TEXT(INT(ROUND(Retenciones!$K17,2)),"000000000000"),7,3)),"0")&amp;"."&amp;MID(TEXT(INT(ROUND(Retenciones!$K17,2)),"000000000000"),10,3),TEXT(VALUE(MID(TEXT(INT(ROUND(Retenciones!$K17,2)),"000000000000"),10,3)),"0"))))&amp;","&amp;TEXT(ROUND((ROUND(Retenciones!$K17,2)-INT(ROUND(Retenciones!$K17,2)))*100,0),"00"),"")</f>
        <v/>
      </c>
      <c r="E431" s="37"/>
    </row>
    <row r="432" spans="2:5">
      <c r="B432" s="36"/>
      <c r="E432" s="37"/>
    </row>
    <row r="433" spans="2:5">
      <c r="B433" s="36"/>
      <c r="E433" s="37"/>
    </row>
    <row r="434" spans="2:5">
      <c r="B434" s="36"/>
      <c r="C434" s="44" t="s">
        <v>142</v>
      </c>
      <c r="D434" s="45"/>
      <c r="E434" s="37"/>
    </row>
    <row r="435" spans="2:5">
      <c r="B435" s="36"/>
      <c r="E435" s="37"/>
    </row>
    <row r="436" spans="2:5">
      <c r="B436" s="36"/>
      <c r="C436" s="38" t="s">
        <v>143</v>
      </c>
      <c r="D436" s="39" t="str">
        <f>IF(Retenciones!$A17&lt;&gt;"",'Datos del Cliente'!$C$7,"")</f>
        <v/>
      </c>
      <c r="E436" s="37"/>
    </row>
    <row r="437" spans="2:5">
      <c r="B437" s="36"/>
      <c r="C437" s="38" t="s">
        <v>144</v>
      </c>
      <c r="D437" s="39" t="str">
        <f>IF(Retenciones!$A17&lt;&gt;"",'Datos del Cliente'!$C$14,"")</f>
        <v/>
      </c>
      <c r="E437" s="37"/>
    </row>
    <row r="438" spans="2:5">
      <c r="B438" s="36"/>
      <c r="E438" s="37"/>
    </row>
    <row r="439" spans="2:5" ht="15" customHeight="1">
      <c r="B439" s="36"/>
      <c r="C439" s="84" t="s">
        <v>145</v>
      </c>
      <c r="D439" s="84"/>
      <c r="E439" s="37"/>
    </row>
    <row r="440" spans="2:5">
      <c r="B440" s="36"/>
      <c r="C440" s="84"/>
      <c r="D440" s="84"/>
      <c r="E440" s="37"/>
    </row>
    <row r="441" spans="2:5">
      <c r="B441" s="36"/>
      <c r="C441" s="84"/>
      <c r="D441" s="84"/>
      <c r="E441" s="37"/>
    </row>
    <row r="442" spans="2:5">
      <c r="B442" s="46"/>
      <c r="C442" s="47"/>
      <c r="D442" s="47"/>
      <c r="E442" s="48"/>
    </row>
    <row r="444" spans="2:5" ht="25.5" customHeight="1">
      <c r="B444" s="34"/>
      <c r="C444" s="85" t="s">
        <v>127</v>
      </c>
      <c r="D444" s="85"/>
      <c r="E444" s="35"/>
    </row>
    <row r="445" spans="2:5">
      <c r="B445" s="36"/>
      <c r="E445" s="37"/>
    </row>
    <row r="446" spans="2:5">
      <c r="B446" s="36"/>
      <c r="C446" s="38" t="s">
        <v>128</v>
      </c>
      <c r="D446" s="39" t="str">
        <f>IF(Retenciones!$A18&lt;&gt;"","0000-"&amp;TEXT(Retenciones!$I18,"YYYY")&amp;"-"&amp;TEXT((N('Datos del Cliente'!$C$17)+COUNTIF(Retenciones!$A$5:$A18,"&lt;&gt;")),"000000"),"")</f>
        <v/>
      </c>
      <c r="E446" s="37"/>
    </row>
    <row r="447" spans="2:5">
      <c r="B447" s="36"/>
      <c r="C447" s="38" t="s">
        <v>129</v>
      </c>
      <c r="D447" s="39" t="str">
        <f>IF(Retenciones!$A18&lt;&gt;"",TEXT(Retenciones!$I18,"DD/MM/YYYY"),"")</f>
        <v/>
      </c>
      <c r="E447" s="37"/>
    </row>
    <row r="448" spans="2:5">
      <c r="B448" s="36"/>
      <c r="E448" s="37"/>
    </row>
    <row r="449" spans="2:5">
      <c r="B449" s="36"/>
      <c r="C449" s="86" t="s">
        <v>130</v>
      </c>
      <c r="D449" s="86"/>
      <c r="E449" s="37"/>
    </row>
    <row r="450" spans="2:5">
      <c r="B450" s="36"/>
      <c r="C450" s="38" t="s">
        <v>131</v>
      </c>
      <c r="D450" s="39" t="str">
        <f>IF(Retenciones!$A18&lt;&gt;"",'Datos del Cliente'!$C$7,"")</f>
        <v/>
      </c>
      <c r="E450" s="37"/>
    </row>
    <row r="451" spans="2:5">
      <c r="B451" s="36"/>
      <c r="C451" s="38" t="s">
        <v>132</v>
      </c>
      <c r="D451" s="40" t="str">
        <f>IFERROR(IF(Retenciones!$A18&lt;&gt;"",+('Datos del Cliente'!$C$8),""),"")</f>
        <v/>
      </c>
      <c r="E451" s="37"/>
    </row>
    <row r="452" spans="2:5" ht="25.5" customHeight="1">
      <c r="B452" s="36"/>
      <c r="C452" s="38" t="s">
        <v>133</v>
      </c>
      <c r="D452" s="41" t="str">
        <f>IF(Retenciones!$A18&lt;&gt;"",'Datos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52" s="37"/>
    </row>
    <row r="453" spans="2:5">
      <c r="B453" s="36"/>
      <c r="E453" s="37"/>
    </row>
    <row r="454" spans="2:5">
      <c r="B454" s="36"/>
      <c r="C454" s="86" t="s">
        <v>134</v>
      </c>
      <c r="D454" s="86"/>
      <c r="E454" s="37"/>
    </row>
    <row r="455" spans="2:5">
      <c r="B455" s="36"/>
      <c r="C455" s="38" t="s">
        <v>131</v>
      </c>
      <c r="D455" s="39" t="str">
        <f>IFERROR(IF(Retenciones!$A18&lt;&gt;"",INDEX('Sujetos Retenidos'!$B$5:$B$204,MATCH(Retenciones!$O18,'Sujetos Retenidos'!$A$5:$A$204,0)),""),"")</f>
        <v/>
      </c>
      <c r="E455" s="37"/>
    </row>
    <row r="456" spans="2:5">
      <c r="B456" s="36"/>
      <c r="C456" s="38" t="s">
        <v>132</v>
      </c>
      <c r="D456" s="40" t="str">
        <f>IFERROR(IF(Retenciones!$A18&lt;&gt;"",+INDEX('Sujetos Retenidos'!$A$5:$A$204,MATCH(Retenciones!$O18,'Sujetos Retenidos'!$A$5:$A$204,0)),""),"")</f>
        <v/>
      </c>
      <c r="E456" s="37"/>
    </row>
    <row r="457" spans="2:5" ht="25.5" customHeight="1">
      <c r="B457" s="36"/>
      <c r="C457" s="38" t="s">
        <v>133</v>
      </c>
      <c r="D457" s="41" t="str">
        <f>IFERROR(IF(Retenciones!$A18&lt;&gt;"",INDEX('Sujetos Retenidos'!$C$5:$C$204,MATCH(Retenciones!$O18,'Sujetos Retenidos'!$A$5:$A$204,0))&amp;" Localidad: "&amp;INDEX('Sujetos Retenidos'!$D$5:$D$204,MATCH(Retenciones!$O18,'Sujetos Retenidos'!$A$5:$A$204,0))&amp;" Provincia: "&amp;IF(ISNUMBER(SEARCH(" - ",INDEX('Sujetos Retenidos'!$E$5:$E$204,MATCH(Retenciones!$O18,'Sujetos Retenidos'!$A$5:$A$204,0)))),MID(INDEX('Sujetos Retenidos'!$E$5:$E$204,MATCH(Retenciones!$O18,'Sujetos Retenidos'!$A$5:$A$204,0)),SEARCH(" - ",INDEX('Sujetos Retenidos'!$E$5:$E$204,MATCH(Retenciones!$O18,'Sujetos Retenidos'!$A$5:$A$204,0)))+3,255),INDEX('Sujetos Retenidos'!$E$5:$E$204,MATCH(Retenciones!$O18,'Sujetos Retenidos'!$A$5:$A$204,0)))&amp;" C.P.: "&amp;INDEX('Sujetos Retenidos'!$F$5:$F$204,MATCH(Retenciones!$O18,'Sujetos Retenidos'!$A$5:$A$204,0)),""),"")</f>
        <v/>
      </c>
      <c r="E457" s="37"/>
    </row>
    <row r="458" spans="2:5">
      <c r="B458" s="36"/>
      <c r="E458" s="37"/>
    </row>
    <row r="459" spans="2:5">
      <c r="B459" s="36"/>
      <c r="C459" s="86" t="s">
        <v>135</v>
      </c>
      <c r="D459" s="86"/>
      <c r="E459" s="37"/>
    </row>
    <row r="460" spans="2:5" ht="21.75" customHeight="1">
      <c r="B460" s="36"/>
      <c r="C460" s="38" t="s">
        <v>136</v>
      </c>
      <c r="D460" s="41" t="str">
        <f>IF(Retenciones!$A18&lt;&gt;"",SUBSTITUTE(IF(ISNUMBER(SEARCH(" (",IF(ISNUMBER(SEARCH(" - ",Retenciones!$E18)),MID(Retenciones!$E18,SEARCH(" - ",Retenciones!$E18)+3,255),Retenciones!$E18))),LEFT(IF(ISNUMBER(SEARCH(" - ",Retenciones!$E18)),MID(Retenciones!$E18,SEARCH(" - ",Retenciones!$E18)+3,255),Retenciones!$E18),SEARCH(" (",IF(ISNUMBER(SEARCH(" - ",Retenciones!$E18)),MID(Retenciones!$E18,SEARCH(" - ",Retenciones!$E18)+3,255),Retenciones!$E18))-1),IF(ISNUMBER(SEARCH(" - ",Retenciones!$E18)),MID(Retenciones!$E18,SEARCH(" - ",Retenciones!$E18)+3,255),Retenciones!$E18)),"—","-"),"")</f>
        <v/>
      </c>
      <c r="E460" s="37"/>
    </row>
    <row r="461" spans="2:5" ht="21.75" customHeight="1">
      <c r="B461" s="36"/>
      <c r="C461" s="38" t="s">
        <v>137</v>
      </c>
      <c r="D461" s="41" t="str">
        <f>IF(Retenciones!$A18&lt;&gt;"",IF(ISNUMBER(SEARCH(" - ",Retenciones!$F18)),MID(Retenciones!$F18,SEARCH(" - ",Retenciones!$F18)+3,255),Retenciones!$F18),"")</f>
        <v/>
      </c>
      <c r="E461" s="37"/>
    </row>
    <row r="462" spans="2:5" ht="21.75" customHeight="1">
      <c r="B462" s="36"/>
      <c r="C462" s="38" t="s">
        <v>138</v>
      </c>
      <c r="D462" s="41" t="str">
        <f>IF(Retenciones!$A18&lt;&gt;"",Retenciones!$A18&amp;" Nro. "&amp;TEXT(Retenciones!$C18,"000000000000"),"")</f>
        <v/>
      </c>
      <c r="E462" s="37"/>
    </row>
    <row r="463" spans="2:5">
      <c r="B463" s="36"/>
      <c r="C463" s="38" t="s">
        <v>139</v>
      </c>
      <c r="D463" s="42" t="str">
        <f>IF(Retenciones!$A18&lt;&gt;"","$ "&amp;IF(MID(TEXT(INT(ROUND(Retenciones!$D18,2)),"000000000000"),1,3)&lt;&gt;"000",TEXT(VALUE(MID(TEXT(INT(ROUND(Retenciones!$D18,2)),"000000000000"),1,3)),"0")&amp;"."&amp;MID(TEXT(INT(ROUND(Retenciones!$D18,2)),"000000000000"),4,3)&amp;"."&amp;MID(TEXT(INT(ROUND(Retenciones!$D18,2)),"000000000000"),7,3)&amp;"."&amp;MID(TEXT(INT(ROUND(Retenciones!$D18,2)),"000000000000"),10,3),IF(MID(TEXT(INT(ROUND(Retenciones!$D18,2)),"000000000000"),4,3)&lt;&gt;"000",TEXT(VALUE(MID(TEXT(INT(ROUND(Retenciones!$D18,2)),"000000000000"),4,3)),"0")&amp;"."&amp;MID(TEXT(INT(ROUND(Retenciones!$D18,2)),"000000000000"),7,3)&amp;"."&amp;MID(TEXT(INT(ROUND(Retenciones!$D18,2)),"000000000000"),10,3),IF(MID(TEXT(INT(ROUND(Retenciones!$D18,2)),"000000000000"),7,3)&lt;&gt;"000",TEXT(VALUE(MID(TEXT(INT(ROUND(Retenciones!$D18,2)),"000000000000"),7,3)),"0")&amp;"."&amp;MID(TEXT(INT(ROUND(Retenciones!$D18,2)),"000000000000"),10,3),TEXT(VALUE(MID(TEXT(INT(ROUND(Retenciones!$D18,2)),"000000000000"),10,3)),"0"))))&amp;","&amp;TEXT(ROUND((ROUND(Retenciones!$D18,2)-INT(ROUND(Retenciones!$D18,2)))*100,0),"00"),"")</f>
        <v/>
      </c>
      <c r="E463" s="37"/>
    </row>
    <row r="464" spans="2:5">
      <c r="B464" s="36"/>
      <c r="C464" s="38" t="s">
        <v>140</v>
      </c>
      <c r="D464" s="39" t="str">
        <f>IF(Retenciones!$A18&lt;&gt;"","NO","")</f>
        <v/>
      </c>
      <c r="E464" s="37"/>
    </row>
    <row r="465" spans="2:5">
      <c r="B465" s="36"/>
      <c r="C465" s="38" t="s">
        <v>141</v>
      </c>
      <c r="D465" s="43" t="str">
        <f>IF(Retenciones!$A18&lt;&gt;"","$ "&amp;IF(MID(TEXT(INT(ROUND(Retenciones!$K18,2)),"000000000000"),1,3)&lt;&gt;"000",TEXT(VALUE(MID(TEXT(INT(ROUND(Retenciones!$K18,2)),"000000000000"),1,3)),"0")&amp;"."&amp;MID(TEXT(INT(ROUND(Retenciones!$K18,2)),"000000000000"),4,3)&amp;"."&amp;MID(TEXT(INT(ROUND(Retenciones!$K18,2)),"000000000000"),7,3)&amp;"."&amp;MID(TEXT(INT(ROUND(Retenciones!$K18,2)),"000000000000"),10,3),IF(MID(TEXT(INT(ROUND(Retenciones!$K18,2)),"000000000000"),4,3)&lt;&gt;"000",TEXT(VALUE(MID(TEXT(INT(ROUND(Retenciones!$K18,2)),"000000000000"),4,3)),"0")&amp;"."&amp;MID(TEXT(INT(ROUND(Retenciones!$K18,2)),"000000000000"),7,3)&amp;"."&amp;MID(TEXT(INT(ROUND(Retenciones!$K18,2)),"000000000000"),10,3),IF(MID(TEXT(INT(ROUND(Retenciones!$K18,2)),"000000000000"),7,3)&lt;&gt;"000",TEXT(VALUE(MID(TEXT(INT(ROUND(Retenciones!$K18,2)),"000000000000"),7,3)),"0")&amp;"."&amp;MID(TEXT(INT(ROUND(Retenciones!$K18,2)),"000000000000"),10,3),TEXT(VALUE(MID(TEXT(INT(ROUND(Retenciones!$K18,2)),"000000000000"),10,3)),"0"))))&amp;","&amp;TEXT(ROUND((ROUND(Retenciones!$K18,2)-INT(ROUND(Retenciones!$K18,2)))*100,0),"00"),"")</f>
        <v/>
      </c>
      <c r="E465" s="37"/>
    </row>
    <row r="466" spans="2:5">
      <c r="B466" s="36"/>
      <c r="E466" s="37"/>
    </row>
    <row r="467" spans="2:5">
      <c r="B467" s="36"/>
      <c r="E467" s="37"/>
    </row>
    <row r="468" spans="2:5">
      <c r="B468" s="36"/>
      <c r="C468" s="44" t="s">
        <v>142</v>
      </c>
      <c r="D468" s="45"/>
      <c r="E468" s="37"/>
    </row>
    <row r="469" spans="2:5">
      <c r="B469" s="36"/>
      <c r="E469" s="37"/>
    </row>
    <row r="470" spans="2:5">
      <c r="B470" s="36"/>
      <c r="C470" s="38" t="s">
        <v>143</v>
      </c>
      <c r="D470" s="39" t="str">
        <f>IF(Retenciones!$A18&lt;&gt;"",'Datos del Cliente'!$C$7,"")</f>
        <v/>
      </c>
      <c r="E470" s="37"/>
    </row>
    <row r="471" spans="2:5">
      <c r="B471" s="36"/>
      <c r="C471" s="38" t="s">
        <v>144</v>
      </c>
      <c r="D471" s="39" t="str">
        <f>IF(Retenciones!$A18&lt;&gt;"",'Datos del Cliente'!$C$14,"")</f>
        <v/>
      </c>
      <c r="E471" s="37"/>
    </row>
    <row r="472" spans="2:5">
      <c r="B472" s="36"/>
      <c r="E472" s="37"/>
    </row>
    <row r="473" spans="2:5" ht="15" customHeight="1">
      <c r="B473" s="36"/>
      <c r="C473" s="84" t="s">
        <v>145</v>
      </c>
      <c r="D473" s="84"/>
      <c r="E473" s="37"/>
    </row>
    <row r="474" spans="2:5">
      <c r="B474" s="36"/>
      <c r="C474" s="84"/>
      <c r="D474" s="84"/>
      <c r="E474" s="37"/>
    </row>
    <row r="475" spans="2:5">
      <c r="B475" s="36"/>
      <c r="C475" s="84"/>
      <c r="D475" s="84"/>
      <c r="E475" s="37"/>
    </row>
    <row r="476" spans="2:5">
      <c r="B476" s="46"/>
      <c r="C476" s="47"/>
      <c r="D476" s="47"/>
      <c r="E476" s="48"/>
    </row>
    <row r="478" spans="2:5" ht="25.5" customHeight="1">
      <c r="B478" s="34"/>
      <c r="C478" s="85" t="s">
        <v>127</v>
      </c>
      <c r="D478" s="85"/>
      <c r="E478" s="35"/>
    </row>
    <row r="479" spans="2:5">
      <c r="B479" s="36"/>
      <c r="E479" s="37"/>
    </row>
    <row r="480" spans="2:5">
      <c r="B480" s="36"/>
      <c r="C480" s="38" t="s">
        <v>128</v>
      </c>
      <c r="D480" s="39" t="str">
        <f>IF(Retenciones!$A19&lt;&gt;"","0000-"&amp;TEXT(Retenciones!$I19,"YYYY")&amp;"-"&amp;TEXT((N('Datos del Cliente'!$C$17)+COUNTIF(Retenciones!$A$5:$A19,"&lt;&gt;")),"000000"),"")</f>
        <v/>
      </c>
      <c r="E480" s="37"/>
    </row>
    <row r="481" spans="2:5">
      <c r="B481" s="36"/>
      <c r="C481" s="38" t="s">
        <v>129</v>
      </c>
      <c r="D481" s="39" t="str">
        <f>IF(Retenciones!$A19&lt;&gt;"",TEXT(Retenciones!$I19,"DD/MM/YYYY"),"")</f>
        <v/>
      </c>
      <c r="E481" s="37"/>
    </row>
    <row r="482" spans="2:5">
      <c r="B482" s="36"/>
      <c r="E482" s="37"/>
    </row>
    <row r="483" spans="2:5">
      <c r="B483" s="36"/>
      <c r="C483" s="86" t="s">
        <v>130</v>
      </c>
      <c r="D483" s="86"/>
      <c r="E483" s="37"/>
    </row>
    <row r="484" spans="2:5">
      <c r="B484" s="36"/>
      <c r="C484" s="38" t="s">
        <v>131</v>
      </c>
      <c r="D484" s="39" t="str">
        <f>IF(Retenciones!$A19&lt;&gt;"",'Datos del Cliente'!$C$7,"")</f>
        <v/>
      </c>
      <c r="E484" s="37"/>
    </row>
    <row r="485" spans="2:5">
      <c r="B485" s="36"/>
      <c r="C485" s="38" t="s">
        <v>132</v>
      </c>
      <c r="D485" s="40" t="str">
        <f>IFERROR(IF(Retenciones!$A19&lt;&gt;"",+('Datos del Cliente'!$C$8),""),"")</f>
        <v/>
      </c>
      <c r="E485" s="37"/>
    </row>
    <row r="486" spans="2:5" ht="25.5" customHeight="1">
      <c r="B486" s="36"/>
      <c r="C486" s="38" t="s">
        <v>133</v>
      </c>
      <c r="D486" s="41" t="str">
        <f>IF(Retenciones!$A19&lt;&gt;"",'Datos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86" s="37"/>
    </row>
    <row r="487" spans="2:5">
      <c r="B487" s="36"/>
      <c r="E487" s="37"/>
    </row>
    <row r="488" spans="2:5">
      <c r="B488" s="36"/>
      <c r="C488" s="86" t="s">
        <v>134</v>
      </c>
      <c r="D488" s="86"/>
      <c r="E488" s="37"/>
    </row>
    <row r="489" spans="2:5">
      <c r="B489" s="36"/>
      <c r="C489" s="38" t="s">
        <v>131</v>
      </c>
      <c r="D489" s="39" t="str">
        <f>IFERROR(IF(Retenciones!$A19&lt;&gt;"",INDEX('Sujetos Retenidos'!$B$5:$B$204,MATCH(Retenciones!$O19,'Sujetos Retenidos'!$A$5:$A$204,0)),""),"")</f>
        <v/>
      </c>
      <c r="E489" s="37"/>
    </row>
    <row r="490" spans="2:5">
      <c r="B490" s="36"/>
      <c r="C490" s="38" t="s">
        <v>132</v>
      </c>
      <c r="D490" s="40" t="str">
        <f>IFERROR(IF(Retenciones!$A19&lt;&gt;"",+INDEX('Sujetos Retenidos'!$A$5:$A$204,MATCH(Retenciones!$O19,'Sujetos Retenidos'!$A$5:$A$204,0)),""),"")</f>
        <v/>
      </c>
      <c r="E490" s="37"/>
    </row>
    <row r="491" spans="2:5" ht="25.5" customHeight="1">
      <c r="B491" s="36"/>
      <c r="C491" s="38" t="s">
        <v>133</v>
      </c>
      <c r="D491" s="41" t="str">
        <f>IFERROR(IF(Retenciones!$A19&lt;&gt;"",INDEX('Sujetos Retenidos'!$C$5:$C$204,MATCH(Retenciones!$O19,'Sujetos Retenidos'!$A$5:$A$204,0))&amp;" Localidad: "&amp;INDEX('Sujetos Retenidos'!$D$5:$D$204,MATCH(Retenciones!$O19,'Sujetos Retenidos'!$A$5:$A$204,0))&amp;" Provincia: "&amp;IF(ISNUMBER(SEARCH(" - ",INDEX('Sujetos Retenidos'!$E$5:$E$204,MATCH(Retenciones!$O19,'Sujetos Retenidos'!$A$5:$A$204,0)))),MID(INDEX('Sujetos Retenidos'!$E$5:$E$204,MATCH(Retenciones!$O19,'Sujetos Retenidos'!$A$5:$A$204,0)),SEARCH(" - ",INDEX('Sujetos Retenidos'!$E$5:$E$204,MATCH(Retenciones!$O19,'Sujetos Retenidos'!$A$5:$A$204,0)))+3,255),INDEX('Sujetos Retenidos'!$E$5:$E$204,MATCH(Retenciones!$O19,'Sujetos Retenidos'!$A$5:$A$204,0)))&amp;" C.P.: "&amp;INDEX('Sujetos Retenidos'!$F$5:$F$204,MATCH(Retenciones!$O19,'Sujetos Retenidos'!$A$5:$A$204,0)),""),"")</f>
        <v/>
      </c>
      <c r="E491" s="37"/>
    </row>
    <row r="492" spans="2:5">
      <c r="B492" s="36"/>
      <c r="E492" s="37"/>
    </row>
    <row r="493" spans="2:5">
      <c r="B493" s="36"/>
      <c r="C493" s="86" t="s">
        <v>135</v>
      </c>
      <c r="D493" s="86"/>
      <c r="E493" s="37"/>
    </row>
    <row r="494" spans="2:5" ht="21.75" customHeight="1">
      <c r="B494" s="36"/>
      <c r="C494" s="38" t="s">
        <v>136</v>
      </c>
      <c r="D494" s="41" t="str">
        <f>IF(Retenciones!$A19&lt;&gt;"",SUBSTITUTE(IF(ISNUMBER(SEARCH(" (",IF(ISNUMBER(SEARCH(" - ",Retenciones!$E19)),MID(Retenciones!$E19,SEARCH(" - ",Retenciones!$E19)+3,255),Retenciones!$E19))),LEFT(IF(ISNUMBER(SEARCH(" - ",Retenciones!$E19)),MID(Retenciones!$E19,SEARCH(" - ",Retenciones!$E19)+3,255),Retenciones!$E19),SEARCH(" (",IF(ISNUMBER(SEARCH(" - ",Retenciones!$E19)),MID(Retenciones!$E19,SEARCH(" - ",Retenciones!$E19)+3,255),Retenciones!$E19))-1),IF(ISNUMBER(SEARCH(" - ",Retenciones!$E19)),MID(Retenciones!$E19,SEARCH(" - ",Retenciones!$E19)+3,255),Retenciones!$E19)),"—","-"),"")</f>
        <v/>
      </c>
      <c r="E494" s="37"/>
    </row>
    <row r="495" spans="2:5" ht="21.75" customHeight="1">
      <c r="B495" s="36"/>
      <c r="C495" s="38" t="s">
        <v>137</v>
      </c>
      <c r="D495" s="41" t="str">
        <f>IF(Retenciones!$A19&lt;&gt;"",IF(ISNUMBER(SEARCH(" - ",Retenciones!$F19)),MID(Retenciones!$F19,SEARCH(" - ",Retenciones!$F19)+3,255),Retenciones!$F19),"")</f>
        <v/>
      </c>
      <c r="E495" s="37"/>
    </row>
    <row r="496" spans="2:5" ht="21.75" customHeight="1">
      <c r="B496" s="36"/>
      <c r="C496" s="38" t="s">
        <v>138</v>
      </c>
      <c r="D496" s="41" t="str">
        <f>IF(Retenciones!$A19&lt;&gt;"",Retenciones!$A19&amp;" Nro. "&amp;TEXT(Retenciones!$C19,"000000000000"),"")</f>
        <v/>
      </c>
      <c r="E496" s="37"/>
    </row>
    <row r="497" spans="2:5">
      <c r="B497" s="36"/>
      <c r="C497" s="38" t="s">
        <v>139</v>
      </c>
      <c r="D497" s="42" t="str">
        <f>IF(Retenciones!$A19&lt;&gt;"","$ "&amp;IF(MID(TEXT(INT(ROUND(Retenciones!$D19,2)),"000000000000"),1,3)&lt;&gt;"000",TEXT(VALUE(MID(TEXT(INT(ROUND(Retenciones!$D19,2)),"000000000000"),1,3)),"0")&amp;"."&amp;MID(TEXT(INT(ROUND(Retenciones!$D19,2)),"000000000000"),4,3)&amp;"."&amp;MID(TEXT(INT(ROUND(Retenciones!$D19,2)),"000000000000"),7,3)&amp;"."&amp;MID(TEXT(INT(ROUND(Retenciones!$D19,2)),"000000000000"),10,3),IF(MID(TEXT(INT(ROUND(Retenciones!$D19,2)),"000000000000"),4,3)&lt;&gt;"000",TEXT(VALUE(MID(TEXT(INT(ROUND(Retenciones!$D19,2)),"000000000000"),4,3)),"0")&amp;"."&amp;MID(TEXT(INT(ROUND(Retenciones!$D19,2)),"000000000000"),7,3)&amp;"."&amp;MID(TEXT(INT(ROUND(Retenciones!$D19,2)),"000000000000"),10,3),IF(MID(TEXT(INT(ROUND(Retenciones!$D19,2)),"000000000000"),7,3)&lt;&gt;"000",TEXT(VALUE(MID(TEXT(INT(ROUND(Retenciones!$D19,2)),"000000000000"),7,3)),"0")&amp;"."&amp;MID(TEXT(INT(ROUND(Retenciones!$D19,2)),"000000000000"),10,3),TEXT(VALUE(MID(TEXT(INT(ROUND(Retenciones!$D19,2)),"000000000000"),10,3)),"0"))))&amp;","&amp;TEXT(ROUND((ROUND(Retenciones!$D19,2)-INT(ROUND(Retenciones!$D19,2)))*100,0),"00"),"")</f>
        <v/>
      </c>
      <c r="E497" s="37"/>
    </row>
    <row r="498" spans="2:5">
      <c r="B498" s="36"/>
      <c r="C498" s="38" t="s">
        <v>140</v>
      </c>
      <c r="D498" s="39" t="str">
        <f>IF(Retenciones!$A19&lt;&gt;"","NO","")</f>
        <v/>
      </c>
      <c r="E498" s="37"/>
    </row>
    <row r="499" spans="2:5">
      <c r="B499" s="36"/>
      <c r="C499" s="38" t="s">
        <v>141</v>
      </c>
      <c r="D499" s="43" t="str">
        <f>IF(Retenciones!$A19&lt;&gt;"","$ "&amp;IF(MID(TEXT(INT(ROUND(Retenciones!$K19,2)),"000000000000"),1,3)&lt;&gt;"000",TEXT(VALUE(MID(TEXT(INT(ROUND(Retenciones!$K19,2)),"000000000000"),1,3)),"0")&amp;"."&amp;MID(TEXT(INT(ROUND(Retenciones!$K19,2)),"000000000000"),4,3)&amp;"."&amp;MID(TEXT(INT(ROUND(Retenciones!$K19,2)),"000000000000"),7,3)&amp;"."&amp;MID(TEXT(INT(ROUND(Retenciones!$K19,2)),"000000000000"),10,3),IF(MID(TEXT(INT(ROUND(Retenciones!$K19,2)),"000000000000"),4,3)&lt;&gt;"000",TEXT(VALUE(MID(TEXT(INT(ROUND(Retenciones!$K19,2)),"000000000000"),4,3)),"0")&amp;"."&amp;MID(TEXT(INT(ROUND(Retenciones!$K19,2)),"000000000000"),7,3)&amp;"."&amp;MID(TEXT(INT(ROUND(Retenciones!$K19,2)),"000000000000"),10,3),IF(MID(TEXT(INT(ROUND(Retenciones!$K19,2)),"000000000000"),7,3)&lt;&gt;"000",TEXT(VALUE(MID(TEXT(INT(ROUND(Retenciones!$K19,2)),"000000000000"),7,3)),"0")&amp;"."&amp;MID(TEXT(INT(ROUND(Retenciones!$K19,2)),"000000000000"),10,3),TEXT(VALUE(MID(TEXT(INT(ROUND(Retenciones!$K19,2)),"000000000000"),10,3)),"0"))))&amp;","&amp;TEXT(ROUND((ROUND(Retenciones!$K19,2)-INT(ROUND(Retenciones!$K19,2)))*100,0),"00"),"")</f>
        <v/>
      </c>
      <c r="E499" s="37"/>
    </row>
    <row r="500" spans="2:5">
      <c r="B500" s="36"/>
      <c r="E500" s="37"/>
    </row>
    <row r="501" spans="2:5">
      <c r="B501" s="36"/>
      <c r="E501" s="37"/>
    </row>
    <row r="502" spans="2:5">
      <c r="B502" s="36"/>
      <c r="C502" s="44" t="s">
        <v>142</v>
      </c>
      <c r="D502" s="45"/>
      <c r="E502" s="37"/>
    </row>
    <row r="503" spans="2:5">
      <c r="B503" s="36"/>
      <c r="E503" s="37"/>
    </row>
    <row r="504" spans="2:5">
      <c r="B504" s="36"/>
      <c r="C504" s="38" t="s">
        <v>143</v>
      </c>
      <c r="D504" s="39" t="str">
        <f>IF(Retenciones!$A19&lt;&gt;"",'Datos del Cliente'!$C$7,"")</f>
        <v/>
      </c>
      <c r="E504" s="37"/>
    </row>
    <row r="505" spans="2:5">
      <c r="B505" s="36"/>
      <c r="C505" s="38" t="s">
        <v>144</v>
      </c>
      <c r="D505" s="39" t="str">
        <f>IF(Retenciones!$A19&lt;&gt;"",'Datos del Cliente'!$C$14,"")</f>
        <v/>
      </c>
      <c r="E505" s="37"/>
    </row>
    <row r="506" spans="2:5">
      <c r="B506" s="36"/>
      <c r="E506" s="37"/>
    </row>
    <row r="507" spans="2:5" ht="15" customHeight="1">
      <c r="B507" s="36"/>
      <c r="C507" s="84" t="s">
        <v>145</v>
      </c>
      <c r="D507" s="84"/>
      <c r="E507" s="37"/>
    </row>
    <row r="508" spans="2:5">
      <c r="B508" s="36"/>
      <c r="C508" s="84"/>
      <c r="D508" s="84"/>
      <c r="E508" s="37"/>
    </row>
    <row r="509" spans="2:5">
      <c r="B509" s="36"/>
      <c r="C509" s="84"/>
      <c r="D509" s="84"/>
      <c r="E509" s="37"/>
    </row>
    <row r="510" spans="2:5">
      <c r="B510" s="46"/>
      <c r="C510" s="47"/>
      <c r="D510" s="47"/>
      <c r="E510" s="48"/>
    </row>
    <row r="512" spans="2:5" ht="25.5" customHeight="1">
      <c r="B512" s="34"/>
      <c r="C512" s="85" t="s">
        <v>127</v>
      </c>
      <c r="D512" s="85"/>
      <c r="E512" s="35"/>
    </row>
    <row r="513" spans="2:5">
      <c r="B513" s="36"/>
      <c r="E513" s="37"/>
    </row>
    <row r="514" spans="2:5">
      <c r="B514" s="36"/>
      <c r="C514" s="38" t="s">
        <v>128</v>
      </c>
      <c r="D514" s="39" t="str">
        <f>IF(Retenciones!$A20&lt;&gt;"","0000-"&amp;TEXT(Retenciones!$I20,"YYYY")&amp;"-"&amp;TEXT((N('Datos del Cliente'!$C$17)+COUNTIF(Retenciones!$A$5:$A20,"&lt;&gt;")),"000000"),"")</f>
        <v/>
      </c>
      <c r="E514" s="37"/>
    </row>
    <row r="515" spans="2:5">
      <c r="B515" s="36"/>
      <c r="C515" s="38" t="s">
        <v>129</v>
      </c>
      <c r="D515" s="39" t="str">
        <f>IF(Retenciones!$A20&lt;&gt;"",TEXT(Retenciones!$I20,"DD/MM/YYYY"),"")</f>
        <v/>
      </c>
      <c r="E515" s="37"/>
    </row>
    <row r="516" spans="2:5">
      <c r="B516" s="36"/>
      <c r="E516" s="37"/>
    </row>
    <row r="517" spans="2:5">
      <c r="B517" s="36"/>
      <c r="C517" s="86" t="s">
        <v>130</v>
      </c>
      <c r="D517" s="86"/>
      <c r="E517" s="37"/>
    </row>
    <row r="518" spans="2:5">
      <c r="B518" s="36"/>
      <c r="C518" s="38" t="s">
        <v>131</v>
      </c>
      <c r="D518" s="39" t="str">
        <f>IF(Retenciones!$A20&lt;&gt;"",'Datos del Cliente'!$C$7,"")</f>
        <v/>
      </c>
      <c r="E518" s="37"/>
    </row>
    <row r="519" spans="2:5">
      <c r="B519" s="36"/>
      <c r="C519" s="38" t="s">
        <v>132</v>
      </c>
      <c r="D519" s="40" t="str">
        <f>IFERROR(IF(Retenciones!$A20&lt;&gt;"",+('Datos del Cliente'!$C$8),""),"")</f>
        <v/>
      </c>
      <c r="E519" s="37"/>
    </row>
    <row r="520" spans="2:5" ht="25.5" customHeight="1">
      <c r="B520" s="36"/>
      <c r="C520" s="38" t="s">
        <v>133</v>
      </c>
      <c r="D520" s="41" t="str">
        <f>IF(Retenciones!$A20&lt;&gt;"",'Datos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20" s="37"/>
    </row>
    <row r="521" spans="2:5">
      <c r="B521" s="36"/>
      <c r="E521" s="37"/>
    </row>
    <row r="522" spans="2:5">
      <c r="B522" s="36"/>
      <c r="C522" s="86" t="s">
        <v>134</v>
      </c>
      <c r="D522" s="86"/>
      <c r="E522" s="37"/>
    </row>
    <row r="523" spans="2:5">
      <c r="B523" s="36"/>
      <c r="C523" s="38" t="s">
        <v>131</v>
      </c>
      <c r="D523" s="39" t="str">
        <f>IFERROR(IF(Retenciones!$A20&lt;&gt;"",INDEX('Sujetos Retenidos'!$B$5:$B$204,MATCH(Retenciones!$O20,'Sujetos Retenidos'!$A$5:$A$204,0)),""),"")</f>
        <v/>
      </c>
      <c r="E523" s="37"/>
    </row>
    <row r="524" spans="2:5">
      <c r="B524" s="36"/>
      <c r="C524" s="38" t="s">
        <v>132</v>
      </c>
      <c r="D524" s="40" t="str">
        <f>IFERROR(IF(Retenciones!$A20&lt;&gt;"",+INDEX('Sujetos Retenidos'!$A$5:$A$204,MATCH(Retenciones!$O20,'Sujetos Retenidos'!$A$5:$A$204,0)),""),"")</f>
        <v/>
      </c>
      <c r="E524" s="37"/>
    </row>
    <row r="525" spans="2:5" ht="25.5" customHeight="1">
      <c r="B525" s="36"/>
      <c r="C525" s="38" t="s">
        <v>133</v>
      </c>
      <c r="D525" s="41" t="str">
        <f>IFERROR(IF(Retenciones!$A20&lt;&gt;"",INDEX('Sujetos Retenidos'!$C$5:$C$204,MATCH(Retenciones!$O20,'Sujetos Retenidos'!$A$5:$A$204,0))&amp;" Localidad: "&amp;INDEX('Sujetos Retenidos'!$D$5:$D$204,MATCH(Retenciones!$O20,'Sujetos Retenidos'!$A$5:$A$204,0))&amp;" Provincia: "&amp;IF(ISNUMBER(SEARCH(" - ",INDEX('Sujetos Retenidos'!$E$5:$E$204,MATCH(Retenciones!$O20,'Sujetos Retenidos'!$A$5:$A$204,0)))),MID(INDEX('Sujetos Retenidos'!$E$5:$E$204,MATCH(Retenciones!$O20,'Sujetos Retenidos'!$A$5:$A$204,0)),SEARCH(" - ",INDEX('Sujetos Retenidos'!$E$5:$E$204,MATCH(Retenciones!$O20,'Sujetos Retenidos'!$A$5:$A$204,0)))+3,255),INDEX('Sujetos Retenidos'!$E$5:$E$204,MATCH(Retenciones!$O20,'Sujetos Retenidos'!$A$5:$A$204,0)))&amp;" C.P.: "&amp;INDEX('Sujetos Retenidos'!$F$5:$F$204,MATCH(Retenciones!$O20,'Sujetos Retenidos'!$A$5:$A$204,0)),""),"")</f>
        <v/>
      </c>
      <c r="E525" s="37"/>
    </row>
    <row r="526" spans="2:5">
      <c r="B526" s="36"/>
      <c r="E526" s="37"/>
    </row>
    <row r="527" spans="2:5">
      <c r="B527" s="36"/>
      <c r="C527" s="86" t="s">
        <v>135</v>
      </c>
      <c r="D527" s="86"/>
      <c r="E527" s="37"/>
    </row>
    <row r="528" spans="2:5" ht="21.75" customHeight="1">
      <c r="B528" s="36"/>
      <c r="C528" s="38" t="s">
        <v>136</v>
      </c>
      <c r="D528" s="41" t="str">
        <f>IF(Retenciones!$A20&lt;&gt;"",SUBSTITUTE(IF(ISNUMBER(SEARCH(" (",IF(ISNUMBER(SEARCH(" - ",Retenciones!$E20)),MID(Retenciones!$E20,SEARCH(" - ",Retenciones!$E20)+3,255),Retenciones!$E20))),LEFT(IF(ISNUMBER(SEARCH(" - ",Retenciones!$E20)),MID(Retenciones!$E20,SEARCH(" - ",Retenciones!$E20)+3,255),Retenciones!$E20),SEARCH(" (",IF(ISNUMBER(SEARCH(" - ",Retenciones!$E20)),MID(Retenciones!$E20,SEARCH(" - ",Retenciones!$E20)+3,255),Retenciones!$E20))-1),IF(ISNUMBER(SEARCH(" - ",Retenciones!$E20)),MID(Retenciones!$E20,SEARCH(" - ",Retenciones!$E20)+3,255),Retenciones!$E20)),"—","-"),"")</f>
        <v/>
      </c>
      <c r="E528" s="37"/>
    </row>
    <row r="529" spans="2:5" ht="21.75" customHeight="1">
      <c r="B529" s="36"/>
      <c r="C529" s="38" t="s">
        <v>137</v>
      </c>
      <c r="D529" s="41" t="str">
        <f>IF(Retenciones!$A20&lt;&gt;"",IF(ISNUMBER(SEARCH(" - ",Retenciones!$F20)),MID(Retenciones!$F20,SEARCH(" - ",Retenciones!$F20)+3,255),Retenciones!$F20),"")</f>
        <v/>
      </c>
      <c r="E529" s="37"/>
    </row>
    <row r="530" spans="2:5" ht="21.75" customHeight="1">
      <c r="B530" s="36"/>
      <c r="C530" s="38" t="s">
        <v>138</v>
      </c>
      <c r="D530" s="41" t="str">
        <f>IF(Retenciones!$A20&lt;&gt;"",Retenciones!$A20&amp;" Nro. "&amp;TEXT(Retenciones!$C20,"000000000000"),"")</f>
        <v/>
      </c>
      <c r="E530" s="37"/>
    </row>
    <row r="531" spans="2:5">
      <c r="B531" s="36"/>
      <c r="C531" s="38" t="s">
        <v>139</v>
      </c>
      <c r="D531" s="42" t="str">
        <f>IF(Retenciones!$A20&lt;&gt;"","$ "&amp;IF(MID(TEXT(INT(ROUND(Retenciones!$D20,2)),"000000000000"),1,3)&lt;&gt;"000",TEXT(VALUE(MID(TEXT(INT(ROUND(Retenciones!$D20,2)),"000000000000"),1,3)),"0")&amp;"."&amp;MID(TEXT(INT(ROUND(Retenciones!$D20,2)),"000000000000"),4,3)&amp;"."&amp;MID(TEXT(INT(ROUND(Retenciones!$D20,2)),"000000000000"),7,3)&amp;"."&amp;MID(TEXT(INT(ROUND(Retenciones!$D20,2)),"000000000000"),10,3),IF(MID(TEXT(INT(ROUND(Retenciones!$D20,2)),"000000000000"),4,3)&lt;&gt;"000",TEXT(VALUE(MID(TEXT(INT(ROUND(Retenciones!$D20,2)),"000000000000"),4,3)),"0")&amp;"."&amp;MID(TEXT(INT(ROUND(Retenciones!$D20,2)),"000000000000"),7,3)&amp;"."&amp;MID(TEXT(INT(ROUND(Retenciones!$D20,2)),"000000000000"),10,3),IF(MID(TEXT(INT(ROUND(Retenciones!$D20,2)),"000000000000"),7,3)&lt;&gt;"000",TEXT(VALUE(MID(TEXT(INT(ROUND(Retenciones!$D20,2)),"000000000000"),7,3)),"0")&amp;"."&amp;MID(TEXT(INT(ROUND(Retenciones!$D20,2)),"000000000000"),10,3),TEXT(VALUE(MID(TEXT(INT(ROUND(Retenciones!$D20,2)),"000000000000"),10,3)),"0"))))&amp;","&amp;TEXT(ROUND((ROUND(Retenciones!$D20,2)-INT(ROUND(Retenciones!$D20,2)))*100,0),"00"),"")</f>
        <v/>
      </c>
      <c r="E531" s="37"/>
    </row>
    <row r="532" spans="2:5">
      <c r="B532" s="36"/>
      <c r="C532" s="38" t="s">
        <v>140</v>
      </c>
      <c r="D532" s="39" t="str">
        <f>IF(Retenciones!$A20&lt;&gt;"","NO","")</f>
        <v/>
      </c>
      <c r="E532" s="37"/>
    </row>
    <row r="533" spans="2:5">
      <c r="B533" s="36"/>
      <c r="C533" s="38" t="s">
        <v>141</v>
      </c>
      <c r="D533" s="43" t="str">
        <f>IF(Retenciones!$A20&lt;&gt;"","$ "&amp;IF(MID(TEXT(INT(ROUND(Retenciones!$K20,2)),"000000000000"),1,3)&lt;&gt;"000",TEXT(VALUE(MID(TEXT(INT(ROUND(Retenciones!$K20,2)),"000000000000"),1,3)),"0")&amp;"."&amp;MID(TEXT(INT(ROUND(Retenciones!$K20,2)),"000000000000"),4,3)&amp;"."&amp;MID(TEXT(INT(ROUND(Retenciones!$K20,2)),"000000000000"),7,3)&amp;"."&amp;MID(TEXT(INT(ROUND(Retenciones!$K20,2)),"000000000000"),10,3),IF(MID(TEXT(INT(ROUND(Retenciones!$K20,2)),"000000000000"),4,3)&lt;&gt;"000",TEXT(VALUE(MID(TEXT(INT(ROUND(Retenciones!$K20,2)),"000000000000"),4,3)),"0")&amp;"."&amp;MID(TEXT(INT(ROUND(Retenciones!$K20,2)),"000000000000"),7,3)&amp;"."&amp;MID(TEXT(INT(ROUND(Retenciones!$K20,2)),"000000000000"),10,3),IF(MID(TEXT(INT(ROUND(Retenciones!$K20,2)),"000000000000"),7,3)&lt;&gt;"000",TEXT(VALUE(MID(TEXT(INT(ROUND(Retenciones!$K20,2)),"000000000000"),7,3)),"0")&amp;"."&amp;MID(TEXT(INT(ROUND(Retenciones!$K20,2)),"000000000000"),10,3),TEXT(VALUE(MID(TEXT(INT(ROUND(Retenciones!$K20,2)),"000000000000"),10,3)),"0"))))&amp;","&amp;TEXT(ROUND((ROUND(Retenciones!$K20,2)-INT(ROUND(Retenciones!$K20,2)))*100,0),"00"),"")</f>
        <v/>
      </c>
      <c r="E533" s="37"/>
    </row>
    <row r="534" spans="2:5">
      <c r="B534" s="36"/>
      <c r="E534" s="37"/>
    </row>
    <row r="535" spans="2:5">
      <c r="B535" s="36"/>
      <c r="E535" s="37"/>
    </row>
    <row r="536" spans="2:5">
      <c r="B536" s="36"/>
      <c r="C536" s="44" t="s">
        <v>142</v>
      </c>
      <c r="D536" s="45"/>
      <c r="E536" s="37"/>
    </row>
    <row r="537" spans="2:5">
      <c r="B537" s="36"/>
      <c r="E537" s="37"/>
    </row>
    <row r="538" spans="2:5">
      <c r="B538" s="36"/>
      <c r="C538" s="38" t="s">
        <v>143</v>
      </c>
      <c r="D538" s="39" t="str">
        <f>IF(Retenciones!$A20&lt;&gt;"",'Datos del Cliente'!$C$7,"")</f>
        <v/>
      </c>
      <c r="E538" s="37"/>
    </row>
    <row r="539" spans="2:5">
      <c r="B539" s="36"/>
      <c r="C539" s="38" t="s">
        <v>144</v>
      </c>
      <c r="D539" s="39" t="str">
        <f>IF(Retenciones!$A20&lt;&gt;"",'Datos del Cliente'!$C$14,"")</f>
        <v/>
      </c>
      <c r="E539" s="37"/>
    </row>
    <row r="540" spans="2:5">
      <c r="B540" s="36"/>
      <c r="E540" s="37"/>
    </row>
    <row r="541" spans="2:5" ht="15" customHeight="1">
      <c r="B541" s="36"/>
      <c r="C541" s="84" t="s">
        <v>145</v>
      </c>
      <c r="D541" s="84"/>
      <c r="E541" s="37"/>
    </row>
    <row r="542" spans="2:5">
      <c r="B542" s="36"/>
      <c r="C542" s="84"/>
      <c r="D542" s="84"/>
      <c r="E542" s="37"/>
    </row>
    <row r="543" spans="2:5">
      <c r="B543" s="36"/>
      <c r="C543" s="84"/>
      <c r="D543" s="84"/>
      <c r="E543" s="37"/>
    </row>
    <row r="544" spans="2:5">
      <c r="B544" s="46"/>
      <c r="C544" s="47"/>
      <c r="D544" s="47"/>
      <c r="E544" s="48"/>
    </row>
    <row r="546" spans="2:5" ht="25.5" customHeight="1">
      <c r="B546" s="34"/>
      <c r="C546" s="85" t="s">
        <v>127</v>
      </c>
      <c r="D546" s="85"/>
      <c r="E546" s="35"/>
    </row>
    <row r="547" spans="2:5">
      <c r="B547" s="36"/>
      <c r="E547" s="37"/>
    </row>
    <row r="548" spans="2:5">
      <c r="B548" s="36"/>
      <c r="C548" s="38" t="s">
        <v>128</v>
      </c>
      <c r="D548" s="39" t="str">
        <f>IF(Retenciones!$A21&lt;&gt;"","0000-"&amp;TEXT(Retenciones!$I21,"YYYY")&amp;"-"&amp;TEXT((N('Datos del Cliente'!$C$17)+COUNTIF(Retenciones!$A$5:$A21,"&lt;&gt;")),"000000"),"")</f>
        <v/>
      </c>
      <c r="E548" s="37"/>
    </row>
    <row r="549" spans="2:5">
      <c r="B549" s="36"/>
      <c r="C549" s="38" t="s">
        <v>129</v>
      </c>
      <c r="D549" s="39" t="str">
        <f>IF(Retenciones!$A21&lt;&gt;"",TEXT(Retenciones!$I21,"DD/MM/YYYY"),"")</f>
        <v/>
      </c>
      <c r="E549" s="37"/>
    </row>
    <row r="550" spans="2:5">
      <c r="B550" s="36"/>
      <c r="E550" s="37"/>
    </row>
    <row r="551" spans="2:5">
      <c r="B551" s="36"/>
      <c r="C551" s="86" t="s">
        <v>130</v>
      </c>
      <c r="D551" s="86"/>
      <c r="E551" s="37"/>
    </row>
    <row r="552" spans="2:5">
      <c r="B552" s="36"/>
      <c r="C552" s="38" t="s">
        <v>131</v>
      </c>
      <c r="D552" s="39" t="str">
        <f>IF(Retenciones!$A21&lt;&gt;"",'Datos del Cliente'!$C$7,"")</f>
        <v/>
      </c>
      <c r="E552" s="37"/>
    </row>
    <row r="553" spans="2:5">
      <c r="B553" s="36"/>
      <c r="C553" s="38" t="s">
        <v>132</v>
      </c>
      <c r="D553" s="40" t="str">
        <f>IFERROR(IF(Retenciones!$A21&lt;&gt;"",+('Datos del Cliente'!$C$8),""),"")</f>
        <v/>
      </c>
      <c r="E553" s="37"/>
    </row>
    <row r="554" spans="2:5" ht="25.5" customHeight="1">
      <c r="B554" s="36"/>
      <c r="C554" s="38" t="s">
        <v>133</v>
      </c>
      <c r="D554" s="41" t="str">
        <f>IF(Retenciones!$A21&lt;&gt;"",'Datos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54" s="37"/>
    </row>
    <row r="555" spans="2:5">
      <c r="B555" s="36"/>
      <c r="E555" s="37"/>
    </row>
    <row r="556" spans="2:5">
      <c r="B556" s="36"/>
      <c r="C556" s="86" t="s">
        <v>134</v>
      </c>
      <c r="D556" s="86"/>
      <c r="E556" s="37"/>
    </row>
    <row r="557" spans="2:5">
      <c r="B557" s="36"/>
      <c r="C557" s="38" t="s">
        <v>131</v>
      </c>
      <c r="D557" s="39" t="str">
        <f>IFERROR(IF(Retenciones!$A21&lt;&gt;"",INDEX('Sujetos Retenidos'!$B$5:$B$204,MATCH(Retenciones!$O21,'Sujetos Retenidos'!$A$5:$A$204,0)),""),"")</f>
        <v/>
      </c>
      <c r="E557" s="37"/>
    </row>
    <row r="558" spans="2:5">
      <c r="B558" s="36"/>
      <c r="C558" s="38" t="s">
        <v>132</v>
      </c>
      <c r="D558" s="40" t="str">
        <f>IFERROR(IF(Retenciones!$A21&lt;&gt;"",+INDEX('Sujetos Retenidos'!$A$5:$A$204,MATCH(Retenciones!$O21,'Sujetos Retenidos'!$A$5:$A$204,0)),""),"")</f>
        <v/>
      </c>
      <c r="E558" s="37"/>
    </row>
    <row r="559" spans="2:5" ht="25.5" customHeight="1">
      <c r="B559" s="36"/>
      <c r="C559" s="38" t="s">
        <v>133</v>
      </c>
      <c r="D559" s="41" t="str">
        <f>IFERROR(IF(Retenciones!$A21&lt;&gt;"",INDEX('Sujetos Retenidos'!$C$5:$C$204,MATCH(Retenciones!$O21,'Sujetos Retenidos'!$A$5:$A$204,0))&amp;" Localidad: "&amp;INDEX('Sujetos Retenidos'!$D$5:$D$204,MATCH(Retenciones!$O21,'Sujetos Retenidos'!$A$5:$A$204,0))&amp;" Provincia: "&amp;IF(ISNUMBER(SEARCH(" - ",INDEX('Sujetos Retenidos'!$E$5:$E$204,MATCH(Retenciones!$O21,'Sujetos Retenidos'!$A$5:$A$204,0)))),MID(INDEX('Sujetos Retenidos'!$E$5:$E$204,MATCH(Retenciones!$O21,'Sujetos Retenidos'!$A$5:$A$204,0)),SEARCH(" - ",INDEX('Sujetos Retenidos'!$E$5:$E$204,MATCH(Retenciones!$O21,'Sujetos Retenidos'!$A$5:$A$204,0)))+3,255),INDEX('Sujetos Retenidos'!$E$5:$E$204,MATCH(Retenciones!$O21,'Sujetos Retenidos'!$A$5:$A$204,0)))&amp;" C.P.: "&amp;INDEX('Sujetos Retenidos'!$F$5:$F$204,MATCH(Retenciones!$O21,'Sujetos Retenidos'!$A$5:$A$204,0)),""),"")</f>
        <v/>
      </c>
      <c r="E559" s="37"/>
    </row>
    <row r="560" spans="2:5">
      <c r="B560" s="36"/>
      <c r="E560" s="37"/>
    </row>
    <row r="561" spans="2:5">
      <c r="B561" s="36"/>
      <c r="C561" s="86" t="s">
        <v>135</v>
      </c>
      <c r="D561" s="86"/>
      <c r="E561" s="37"/>
    </row>
    <row r="562" spans="2:5" ht="21.75" customHeight="1">
      <c r="B562" s="36"/>
      <c r="C562" s="38" t="s">
        <v>136</v>
      </c>
      <c r="D562" s="41" t="str">
        <f>IF(Retenciones!$A21&lt;&gt;"",SUBSTITUTE(IF(ISNUMBER(SEARCH(" (",IF(ISNUMBER(SEARCH(" - ",Retenciones!$E21)),MID(Retenciones!$E21,SEARCH(" - ",Retenciones!$E21)+3,255),Retenciones!$E21))),LEFT(IF(ISNUMBER(SEARCH(" - ",Retenciones!$E21)),MID(Retenciones!$E21,SEARCH(" - ",Retenciones!$E21)+3,255),Retenciones!$E21),SEARCH(" (",IF(ISNUMBER(SEARCH(" - ",Retenciones!$E21)),MID(Retenciones!$E21,SEARCH(" - ",Retenciones!$E21)+3,255),Retenciones!$E21))-1),IF(ISNUMBER(SEARCH(" - ",Retenciones!$E21)),MID(Retenciones!$E21,SEARCH(" - ",Retenciones!$E21)+3,255),Retenciones!$E21)),"—","-"),"")</f>
        <v/>
      </c>
      <c r="E562" s="37"/>
    </row>
    <row r="563" spans="2:5" ht="21.75" customHeight="1">
      <c r="B563" s="36"/>
      <c r="C563" s="38" t="s">
        <v>137</v>
      </c>
      <c r="D563" s="41" t="str">
        <f>IF(Retenciones!$A21&lt;&gt;"",IF(ISNUMBER(SEARCH(" - ",Retenciones!$F21)),MID(Retenciones!$F21,SEARCH(" - ",Retenciones!$F21)+3,255),Retenciones!$F21),"")</f>
        <v/>
      </c>
      <c r="E563" s="37"/>
    </row>
    <row r="564" spans="2:5" ht="21.75" customHeight="1">
      <c r="B564" s="36"/>
      <c r="C564" s="38" t="s">
        <v>138</v>
      </c>
      <c r="D564" s="41" t="str">
        <f>IF(Retenciones!$A21&lt;&gt;"",Retenciones!$A21&amp;" Nro. "&amp;TEXT(Retenciones!$C21,"000000000000"),"")</f>
        <v/>
      </c>
      <c r="E564" s="37"/>
    </row>
    <row r="565" spans="2:5">
      <c r="B565" s="36"/>
      <c r="C565" s="38" t="s">
        <v>139</v>
      </c>
      <c r="D565" s="42" t="str">
        <f>IF(Retenciones!$A21&lt;&gt;"","$ "&amp;IF(MID(TEXT(INT(ROUND(Retenciones!$D21,2)),"000000000000"),1,3)&lt;&gt;"000",TEXT(VALUE(MID(TEXT(INT(ROUND(Retenciones!$D21,2)),"000000000000"),1,3)),"0")&amp;"."&amp;MID(TEXT(INT(ROUND(Retenciones!$D21,2)),"000000000000"),4,3)&amp;"."&amp;MID(TEXT(INT(ROUND(Retenciones!$D21,2)),"000000000000"),7,3)&amp;"."&amp;MID(TEXT(INT(ROUND(Retenciones!$D21,2)),"000000000000"),10,3),IF(MID(TEXT(INT(ROUND(Retenciones!$D21,2)),"000000000000"),4,3)&lt;&gt;"000",TEXT(VALUE(MID(TEXT(INT(ROUND(Retenciones!$D21,2)),"000000000000"),4,3)),"0")&amp;"."&amp;MID(TEXT(INT(ROUND(Retenciones!$D21,2)),"000000000000"),7,3)&amp;"."&amp;MID(TEXT(INT(ROUND(Retenciones!$D21,2)),"000000000000"),10,3),IF(MID(TEXT(INT(ROUND(Retenciones!$D21,2)),"000000000000"),7,3)&lt;&gt;"000",TEXT(VALUE(MID(TEXT(INT(ROUND(Retenciones!$D21,2)),"000000000000"),7,3)),"0")&amp;"."&amp;MID(TEXT(INT(ROUND(Retenciones!$D21,2)),"000000000000"),10,3),TEXT(VALUE(MID(TEXT(INT(ROUND(Retenciones!$D21,2)),"000000000000"),10,3)),"0"))))&amp;","&amp;TEXT(ROUND((ROUND(Retenciones!$D21,2)-INT(ROUND(Retenciones!$D21,2)))*100,0),"00"),"")</f>
        <v/>
      </c>
      <c r="E565" s="37"/>
    </row>
    <row r="566" spans="2:5">
      <c r="B566" s="36"/>
      <c r="C566" s="38" t="s">
        <v>140</v>
      </c>
      <c r="D566" s="39" t="str">
        <f>IF(Retenciones!$A21&lt;&gt;"","NO","")</f>
        <v/>
      </c>
      <c r="E566" s="37"/>
    </row>
    <row r="567" spans="2:5">
      <c r="B567" s="36"/>
      <c r="C567" s="38" t="s">
        <v>141</v>
      </c>
      <c r="D567" s="43" t="str">
        <f>IF(Retenciones!$A21&lt;&gt;"","$ "&amp;IF(MID(TEXT(INT(ROUND(Retenciones!$K21,2)),"000000000000"),1,3)&lt;&gt;"000",TEXT(VALUE(MID(TEXT(INT(ROUND(Retenciones!$K21,2)),"000000000000"),1,3)),"0")&amp;"."&amp;MID(TEXT(INT(ROUND(Retenciones!$K21,2)),"000000000000"),4,3)&amp;"."&amp;MID(TEXT(INT(ROUND(Retenciones!$K21,2)),"000000000000"),7,3)&amp;"."&amp;MID(TEXT(INT(ROUND(Retenciones!$K21,2)),"000000000000"),10,3),IF(MID(TEXT(INT(ROUND(Retenciones!$K21,2)),"000000000000"),4,3)&lt;&gt;"000",TEXT(VALUE(MID(TEXT(INT(ROUND(Retenciones!$K21,2)),"000000000000"),4,3)),"0")&amp;"."&amp;MID(TEXT(INT(ROUND(Retenciones!$K21,2)),"000000000000"),7,3)&amp;"."&amp;MID(TEXT(INT(ROUND(Retenciones!$K21,2)),"000000000000"),10,3),IF(MID(TEXT(INT(ROUND(Retenciones!$K21,2)),"000000000000"),7,3)&lt;&gt;"000",TEXT(VALUE(MID(TEXT(INT(ROUND(Retenciones!$K21,2)),"000000000000"),7,3)),"0")&amp;"."&amp;MID(TEXT(INT(ROUND(Retenciones!$K21,2)),"000000000000"),10,3),TEXT(VALUE(MID(TEXT(INT(ROUND(Retenciones!$K21,2)),"000000000000"),10,3)),"0"))))&amp;","&amp;TEXT(ROUND((ROUND(Retenciones!$K21,2)-INT(ROUND(Retenciones!$K21,2)))*100,0),"00"),"")</f>
        <v/>
      </c>
      <c r="E567" s="37"/>
    </row>
    <row r="568" spans="2:5">
      <c r="B568" s="36"/>
      <c r="E568" s="37"/>
    </row>
    <row r="569" spans="2:5">
      <c r="B569" s="36"/>
      <c r="E569" s="37"/>
    </row>
    <row r="570" spans="2:5">
      <c r="B570" s="36"/>
      <c r="C570" s="44" t="s">
        <v>142</v>
      </c>
      <c r="D570" s="45"/>
      <c r="E570" s="37"/>
    </row>
    <row r="571" spans="2:5">
      <c r="B571" s="36"/>
      <c r="E571" s="37"/>
    </row>
    <row r="572" spans="2:5">
      <c r="B572" s="36"/>
      <c r="C572" s="38" t="s">
        <v>143</v>
      </c>
      <c r="D572" s="39" t="str">
        <f>IF(Retenciones!$A21&lt;&gt;"",'Datos del Cliente'!$C$7,"")</f>
        <v/>
      </c>
      <c r="E572" s="37"/>
    </row>
    <row r="573" spans="2:5">
      <c r="B573" s="36"/>
      <c r="C573" s="38" t="s">
        <v>144</v>
      </c>
      <c r="D573" s="39" t="str">
        <f>IF(Retenciones!$A21&lt;&gt;"",'Datos del Cliente'!$C$14,"")</f>
        <v/>
      </c>
      <c r="E573" s="37"/>
    </row>
    <row r="574" spans="2:5">
      <c r="B574" s="36"/>
      <c r="E574" s="37"/>
    </row>
    <row r="575" spans="2:5" ht="15" customHeight="1">
      <c r="B575" s="36"/>
      <c r="C575" s="84" t="s">
        <v>145</v>
      </c>
      <c r="D575" s="84"/>
      <c r="E575" s="37"/>
    </row>
    <row r="576" spans="2:5">
      <c r="B576" s="36"/>
      <c r="C576" s="84"/>
      <c r="D576" s="84"/>
      <c r="E576" s="37"/>
    </row>
    <row r="577" spans="2:5">
      <c r="B577" s="36"/>
      <c r="C577" s="84"/>
      <c r="D577" s="84"/>
      <c r="E577" s="37"/>
    </row>
    <row r="578" spans="2:5">
      <c r="B578" s="46"/>
      <c r="C578" s="47"/>
      <c r="D578" s="47"/>
      <c r="E578" s="48"/>
    </row>
    <row r="580" spans="2:5" ht="25.5" customHeight="1">
      <c r="B580" s="34"/>
      <c r="C580" s="85" t="s">
        <v>127</v>
      </c>
      <c r="D580" s="85"/>
      <c r="E580" s="35"/>
    </row>
    <row r="581" spans="2:5">
      <c r="B581" s="36"/>
      <c r="E581" s="37"/>
    </row>
    <row r="582" spans="2:5">
      <c r="B582" s="36"/>
      <c r="C582" s="38" t="s">
        <v>128</v>
      </c>
      <c r="D582" s="39" t="str">
        <f>IF(Retenciones!$A22&lt;&gt;"","0000-"&amp;TEXT(Retenciones!$I22,"YYYY")&amp;"-"&amp;TEXT((N('Datos del Cliente'!$C$17)+COUNTIF(Retenciones!$A$5:$A22,"&lt;&gt;")),"000000"),"")</f>
        <v/>
      </c>
      <c r="E582" s="37"/>
    </row>
    <row r="583" spans="2:5">
      <c r="B583" s="36"/>
      <c r="C583" s="38" t="s">
        <v>129</v>
      </c>
      <c r="D583" s="39" t="str">
        <f>IF(Retenciones!$A22&lt;&gt;"",TEXT(Retenciones!$I22,"DD/MM/YYYY"),"")</f>
        <v/>
      </c>
      <c r="E583" s="37"/>
    </row>
    <row r="584" spans="2:5">
      <c r="B584" s="36"/>
      <c r="E584" s="37"/>
    </row>
    <row r="585" spans="2:5">
      <c r="B585" s="36"/>
      <c r="C585" s="86" t="s">
        <v>130</v>
      </c>
      <c r="D585" s="86"/>
      <c r="E585" s="37"/>
    </row>
    <row r="586" spans="2:5">
      <c r="B586" s="36"/>
      <c r="C586" s="38" t="s">
        <v>131</v>
      </c>
      <c r="D586" s="39" t="str">
        <f>IF(Retenciones!$A22&lt;&gt;"",'Datos del Cliente'!$C$7,"")</f>
        <v/>
      </c>
      <c r="E586" s="37"/>
    </row>
    <row r="587" spans="2:5">
      <c r="B587" s="36"/>
      <c r="C587" s="38" t="s">
        <v>132</v>
      </c>
      <c r="D587" s="40" t="str">
        <f>IFERROR(IF(Retenciones!$A22&lt;&gt;"",+('Datos del Cliente'!$C$8),""),"")</f>
        <v/>
      </c>
      <c r="E587" s="37"/>
    </row>
    <row r="588" spans="2:5" ht="25.5" customHeight="1">
      <c r="B588" s="36"/>
      <c r="C588" s="38" t="s">
        <v>133</v>
      </c>
      <c r="D588" s="41" t="str">
        <f>IF(Retenciones!$A22&lt;&gt;"",'Datos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88" s="37"/>
    </row>
    <row r="589" spans="2:5">
      <c r="B589" s="36"/>
      <c r="E589" s="37"/>
    </row>
    <row r="590" spans="2:5">
      <c r="B590" s="36"/>
      <c r="C590" s="86" t="s">
        <v>134</v>
      </c>
      <c r="D590" s="86"/>
      <c r="E590" s="37"/>
    </row>
    <row r="591" spans="2:5">
      <c r="B591" s="36"/>
      <c r="C591" s="38" t="s">
        <v>131</v>
      </c>
      <c r="D591" s="39" t="str">
        <f>IFERROR(IF(Retenciones!$A22&lt;&gt;"",INDEX('Sujetos Retenidos'!$B$5:$B$204,MATCH(Retenciones!$O22,'Sujetos Retenidos'!$A$5:$A$204,0)),""),"")</f>
        <v/>
      </c>
      <c r="E591" s="37"/>
    </row>
    <row r="592" spans="2:5">
      <c r="B592" s="36"/>
      <c r="C592" s="38" t="s">
        <v>132</v>
      </c>
      <c r="D592" s="40" t="str">
        <f>IFERROR(IF(Retenciones!$A22&lt;&gt;"",+INDEX('Sujetos Retenidos'!$A$5:$A$204,MATCH(Retenciones!$O22,'Sujetos Retenidos'!$A$5:$A$204,0)),""),"")</f>
        <v/>
      </c>
      <c r="E592" s="37"/>
    </row>
    <row r="593" spans="2:5" ht="25.5" customHeight="1">
      <c r="B593" s="36"/>
      <c r="C593" s="38" t="s">
        <v>133</v>
      </c>
      <c r="D593" s="41" t="str">
        <f>IFERROR(IF(Retenciones!$A22&lt;&gt;"",INDEX('Sujetos Retenidos'!$C$5:$C$204,MATCH(Retenciones!$O22,'Sujetos Retenidos'!$A$5:$A$204,0))&amp;" Localidad: "&amp;INDEX('Sujetos Retenidos'!$D$5:$D$204,MATCH(Retenciones!$O22,'Sujetos Retenidos'!$A$5:$A$204,0))&amp;" Provincia: "&amp;IF(ISNUMBER(SEARCH(" - ",INDEX('Sujetos Retenidos'!$E$5:$E$204,MATCH(Retenciones!$O22,'Sujetos Retenidos'!$A$5:$A$204,0)))),MID(INDEX('Sujetos Retenidos'!$E$5:$E$204,MATCH(Retenciones!$O22,'Sujetos Retenidos'!$A$5:$A$204,0)),SEARCH(" - ",INDEX('Sujetos Retenidos'!$E$5:$E$204,MATCH(Retenciones!$O22,'Sujetos Retenidos'!$A$5:$A$204,0)))+3,255),INDEX('Sujetos Retenidos'!$E$5:$E$204,MATCH(Retenciones!$O22,'Sujetos Retenidos'!$A$5:$A$204,0)))&amp;" C.P.: "&amp;INDEX('Sujetos Retenidos'!$F$5:$F$204,MATCH(Retenciones!$O22,'Sujetos Retenidos'!$A$5:$A$204,0)),""),"")</f>
        <v/>
      </c>
      <c r="E593" s="37"/>
    </row>
    <row r="594" spans="2:5">
      <c r="B594" s="36"/>
      <c r="E594" s="37"/>
    </row>
    <row r="595" spans="2:5">
      <c r="B595" s="36"/>
      <c r="C595" s="86" t="s">
        <v>135</v>
      </c>
      <c r="D595" s="86"/>
      <c r="E595" s="37"/>
    </row>
    <row r="596" spans="2:5" ht="21.75" customHeight="1">
      <c r="B596" s="36"/>
      <c r="C596" s="38" t="s">
        <v>136</v>
      </c>
      <c r="D596" s="41" t="str">
        <f>IF(Retenciones!$A22&lt;&gt;"",SUBSTITUTE(IF(ISNUMBER(SEARCH(" (",IF(ISNUMBER(SEARCH(" - ",Retenciones!$E22)),MID(Retenciones!$E22,SEARCH(" - ",Retenciones!$E22)+3,255),Retenciones!$E22))),LEFT(IF(ISNUMBER(SEARCH(" - ",Retenciones!$E22)),MID(Retenciones!$E22,SEARCH(" - ",Retenciones!$E22)+3,255),Retenciones!$E22),SEARCH(" (",IF(ISNUMBER(SEARCH(" - ",Retenciones!$E22)),MID(Retenciones!$E22,SEARCH(" - ",Retenciones!$E22)+3,255),Retenciones!$E22))-1),IF(ISNUMBER(SEARCH(" - ",Retenciones!$E22)),MID(Retenciones!$E22,SEARCH(" - ",Retenciones!$E22)+3,255),Retenciones!$E22)),"—","-"),"")</f>
        <v/>
      </c>
      <c r="E596" s="37"/>
    </row>
    <row r="597" spans="2:5" ht="21.75" customHeight="1">
      <c r="B597" s="36"/>
      <c r="C597" s="38" t="s">
        <v>137</v>
      </c>
      <c r="D597" s="41" t="str">
        <f>IF(Retenciones!$A22&lt;&gt;"",IF(ISNUMBER(SEARCH(" - ",Retenciones!$F22)),MID(Retenciones!$F22,SEARCH(" - ",Retenciones!$F22)+3,255),Retenciones!$F22),"")</f>
        <v/>
      </c>
      <c r="E597" s="37"/>
    </row>
    <row r="598" spans="2:5" ht="21.75" customHeight="1">
      <c r="B598" s="36"/>
      <c r="C598" s="38" t="s">
        <v>138</v>
      </c>
      <c r="D598" s="41" t="str">
        <f>IF(Retenciones!$A22&lt;&gt;"",Retenciones!$A22&amp;" Nro. "&amp;TEXT(Retenciones!$C22,"000000000000"),"")</f>
        <v/>
      </c>
      <c r="E598" s="37"/>
    </row>
    <row r="599" spans="2:5">
      <c r="B599" s="36"/>
      <c r="C599" s="38" t="s">
        <v>139</v>
      </c>
      <c r="D599" s="42" t="str">
        <f>IF(Retenciones!$A22&lt;&gt;"","$ "&amp;IF(MID(TEXT(INT(ROUND(Retenciones!$D22,2)),"000000000000"),1,3)&lt;&gt;"000",TEXT(VALUE(MID(TEXT(INT(ROUND(Retenciones!$D22,2)),"000000000000"),1,3)),"0")&amp;"."&amp;MID(TEXT(INT(ROUND(Retenciones!$D22,2)),"000000000000"),4,3)&amp;"."&amp;MID(TEXT(INT(ROUND(Retenciones!$D22,2)),"000000000000"),7,3)&amp;"."&amp;MID(TEXT(INT(ROUND(Retenciones!$D22,2)),"000000000000"),10,3),IF(MID(TEXT(INT(ROUND(Retenciones!$D22,2)),"000000000000"),4,3)&lt;&gt;"000",TEXT(VALUE(MID(TEXT(INT(ROUND(Retenciones!$D22,2)),"000000000000"),4,3)),"0")&amp;"."&amp;MID(TEXT(INT(ROUND(Retenciones!$D22,2)),"000000000000"),7,3)&amp;"."&amp;MID(TEXT(INT(ROUND(Retenciones!$D22,2)),"000000000000"),10,3),IF(MID(TEXT(INT(ROUND(Retenciones!$D22,2)),"000000000000"),7,3)&lt;&gt;"000",TEXT(VALUE(MID(TEXT(INT(ROUND(Retenciones!$D22,2)),"000000000000"),7,3)),"0")&amp;"."&amp;MID(TEXT(INT(ROUND(Retenciones!$D22,2)),"000000000000"),10,3),TEXT(VALUE(MID(TEXT(INT(ROUND(Retenciones!$D22,2)),"000000000000"),10,3)),"0"))))&amp;","&amp;TEXT(ROUND((ROUND(Retenciones!$D22,2)-INT(ROUND(Retenciones!$D22,2)))*100,0),"00"),"")</f>
        <v/>
      </c>
      <c r="E599" s="37"/>
    </row>
    <row r="600" spans="2:5">
      <c r="B600" s="36"/>
      <c r="C600" s="38" t="s">
        <v>140</v>
      </c>
      <c r="D600" s="39" t="str">
        <f>IF(Retenciones!$A22&lt;&gt;"","NO","")</f>
        <v/>
      </c>
      <c r="E600" s="37"/>
    </row>
    <row r="601" spans="2:5">
      <c r="B601" s="36"/>
      <c r="C601" s="38" t="s">
        <v>141</v>
      </c>
      <c r="D601" s="43" t="str">
        <f>IF(Retenciones!$A22&lt;&gt;"","$ "&amp;IF(MID(TEXT(INT(ROUND(Retenciones!$K22,2)),"000000000000"),1,3)&lt;&gt;"000",TEXT(VALUE(MID(TEXT(INT(ROUND(Retenciones!$K22,2)),"000000000000"),1,3)),"0")&amp;"."&amp;MID(TEXT(INT(ROUND(Retenciones!$K22,2)),"000000000000"),4,3)&amp;"."&amp;MID(TEXT(INT(ROUND(Retenciones!$K22,2)),"000000000000"),7,3)&amp;"."&amp;MID(TEXT(INT(ROUND(Retenciones!$K22,2)),"000000000000"),10,3),IF(MID(TEXT(INT(ROUND(Retenciones!$K22,2)),"000000000000"),4,3)&lt;&gt;"000",TEXT(VALUE(MID(TEXT(INT(ROUND(Retenciones!$K22,2)),"000000000000"),4,3)),"0")&amp;"."&amp;MID(TEXT(INT(ROUND(Retenciones!$K22,2)),"000000000000"),7,3)&amp;"."&amp;MID(TEXT(INT(ROUND(Retenciones!$K22,2)),"000000000000"),10,3),IF(MID(TEXT(INT(ROUND(Retenciones!$K22,2)),"000000000000"),7,3)&lt;&gt;"000",TEXT(VALUE(MID(TEXT(INT(ROUND(Retenciones!$K22,2)),"000000000000"),7,3)),"0")&amp;"."&amp;MID(TEXT(INT(ROUND(Retenciones!$K22,2)),"000000000000"),10,3),TEXT(VALUE(MID(TEXT(INT(ROUND(Retenciones!$K22,2)),"000000000000"),10,3)),"0"))))&amp;","&amp;TEXT(ROUND((ROUND(Retenciones!$K22,2)-INT(ROUND(Retenciones!$K22,2)))*100,0),"00"),"")</f>
        <v/>
      </c>
      <c r="E601" s="37"/>
    </row>
    <row r="602" spans="2:5">
      <c r="B602" s="36"/>
      <c r="E602" s="37"/>
    </row>
    <row r="603" spans="2:5">
      <c r="B603" s="36"/>
      <c r="E603" s="37"/>
    </row>
    <row r="604" spans="2:5">
      <c r="B604" s="36"/>
      <c r="C604" s="44" t="s">
        <v>142</v>
      </c>
      <c r="D604" s="45"/>
      <c r="E604" s="37"/>
    </row>
    <row r="605" spans="2:5">
      <c r="B605" s="36"/>
      <c r="E605" s="37"/>
    </row>
    <row r="606" spans="2:5">
      <c r="B606" s="36"/>
      <c r="C606" s="38" t="s">
        <v>143</v>
      </c>
      <c r="D606" s="39" t="str">
        <f>IF(Retenciones!$A22&lt;&gt;"",'Datos del Cliente'!$C$7,"")</f>
        <v/>
      </c>
      <c r="E606" s="37"/>
    </row>
    <row r="607" spans="2:5">
      <c r="B607" s="36"/>
      <c r="C607" s="38" t="s">
        <v>144</v>
      </c>
      <c r="D607" s="39" t="str">
        <f>IF(Retenciones!$A22&lt;&gt;"",'Datos del Cliente'!$C$14,"")</f>
        <v/>
      </c>
      <c r="E607" s="37"/>
    </row>
    <row r="608" spans="2:5">
      <c r="B608" s="36"/>
      <c r="E608" s="37"/>
    </row>
    <row r="609" spans="2:5" ht="15" customHeight="1">
      <c r="B609" s="36"/>
      <c r="C609" s="84" t="s">
        <v>145</v>
      </c>
      <c r="D609" s="84"/>
      <c r="E609" s="37"/>
    </row>
    <row r="610" spans="2:5">
      <c r="B610" s="36"/>
      <c r="C610" s="84"/>
      <c r="D610" s="84"/>
      <c r="E610" s="37"/>
    </row>
    <row r="611" spans="2:5">
      <c r="B611" s="36"/>
      <c r="C611" s="84"/>
      <c r="D611" s="84"/>
      <c r="E611" s="37"/>
    </row>
    <row r="612" spans="2:5">
      <c r="B612" s="46"/>
      <c r="C612" s="47"/>
      <c r="D612" s="47"/>
      <c r="E612" s="48"/>
    </row>
    <row r="614" spans="2:5" ht="25.5" customHeight="1">
      <c r="B614" s="34"/>
      <c r="C614" s="85" t="s">
        <v>127</v>
      </c>
      <c r="D614" s="85"/>
      <c r="E614" s="35"/>
    </row>
    <row r="615" spans="2:5">
      <c r="B615" s="36"/>
      <c r="E615" s="37"/>
    </row>
    <row r="616" spans="2:5">
      <c r="B616" s="36"/>
      <c r="C616" s="38" t="s">
        <v>128</v>
      </c>
      <c r="D616" s="39" t="str">
        <f>IF(Retenciones!$A23&lt;&gt;"","0000-"&amp;TEXT(Retenciones!$I23,"YYYY")&amp;"-"&amp;TEXT((N('Datos del Cliente'!$C$17)+COUNTIF(Retenciones!$A$5:$A23,"&lt;&gt;")),"000000"),"")</f>
        <v/>
      </c>
      <c r="E616" s="37"/>
    </row>
    <row r="617" spans="2:5">
      <c r="B617" s="36"/>
      <c r="C617" s="38" t="s">
        <v>129</v>
      </c>
      <c r="D617" s="39" t="str">
        <f>IF(Retenciones!$A23&lt;&gt;"",TEXT(Retenciones!$I23,"DD/MM/YYYY"),"")</f>
        <v/>
      </c>
      <c r="E617" s="37"/>
    </row>
    <row r="618" spans="2:5">
      <c r="B618" s="36"/>
      <c r="E618" s="37"/>
    </row>
    <row r="619" spans="2:5">
      <c r="B619" s="36"/>
      <c r="C619" s="86" t="s">
        <v>130</v>
      </c>
      <c r="D619" s="86"/>
      <c r="E619" s="37"/>
    </row>
    <row r="620" spans="2:5">
      <c r="B620" s="36"/>
      <c r="C620" s="38" t="s">
        <v>131</v>
      </c>
      <c r="D620" s="39" t="str">
        <f>IF(Retenciones!$A23&lt;&gt;"",'Datos del Cliente'!$C$7,"")</f>
        <v/>
      </c>
      <c r="E620" s="37"/>
    </row>
    <row r="621" spans="2:5">
      <c r="B621" s="36"/>
      <c r="C621" s="38" t="s">
        <v>132</v>
      </c>
      <c r="D621" s="40" t="str">
        <f>IFERROR(IF(Retenciones!$A23&lt;&gt;"",+('Datos del Cliente'!$C$8),""),"")</f>
        <v/>
      </c>
      <c r="E621" s="37"/>
    </row>
    <row r="622" spans="2:5" ht="25.5" customHeight="1">
      <c r="B622" s="36"/>
      <c r="C622" s="38" t="s">
        <v>133</v>
      </c>
      <c r="D622" s="41" t="str">
        <f>IF(Retenciones!$A23&lt;&gt;"",'Datos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22" s="37"/>
    </row>
    <row r="623" spans="2:5">
      <c r="B623" s="36"/>
      <c r="E623" s="37"/>
    </row>
    <row r="624" spans="2:5">
      <c r="B624" s="36"/>
      <c r="C624" s="86" t="s">
        <v>134</v>
      </c>
      <c r="D624" s="86"/>
      <c r="E624" s="37"/>
    </row>
    <row r="625" spans="2:5">
      <c r="B625" s="36"/>
      <c r="C625" s="38" t="s">
        <v>131</v>
      </c>
      <c r="D625" s="39" t="str">
        <f>IFERROR(IF(Retenciones!$A23&lt;&gt;"",INDEX('Sujetos Retenidos'!$B$5:$B$204,MATCH(Retenciones!$O23,'Sujetos Retenidos'!$A$5:$A$204,0)),""),"")</f>
        <v/>
      </c>
      <c r="E625" s="37"/>
    </row>
    <row r="626" spans="2:5">
      <c r="B626" s="36"/>
      <c r="C626" s="38" t="s">
        <v>132</v>
      </c>
      <c r="D626" s="40" t="str">
        <f>IFERROR(IF(Retenciones!$A23&lt;&gt;"",+INDEX('Sujetos Retenidos'!$A$5:$A$204,MATCH(Retenciones!$O23,'Sujetos Retenidos'!$A$5:$A$204,0)),""),"")</f>
        <v/>
      </c>
      <c r="E626" s="37"/>
    </row>
    <row r="627" spans="2:5" ht="25.5" customHeight="1">
      <c r="B627" s="36"/>
      <c r="C627" s="38" t="s">
        <v>133</v>
      </c>
      <c r="D627" s="41" t="str">
        <f>IFERROR(IF(Retenciones!$A23&lt;&gt;"",INDEX('Sujetos Retenidos'!$C$5:$C$204,MATCH(Retenciones!$O23,'Sujetos Retenidos'!$A$5:$A$204,0))&amp;" Localidad: "&amp;INDEX('Sujetos Retenidos'!$D$5:$D$204,MATCH(Retenciones!$O23,'Sujetos Retenidos'!$A$5:$A$204,0))&amp;" Provincia: "&amp;IF(ISNUMBER(SEARCH(" - ",INDEX('Sujetos Retenidos'!$E$5:$E$204,MATCH(Retenciones!$O23,'Sujetos Retenidos'!$A$5:$A$204,0)))),MID(INDEX('Sujetos Retenidos'!$E$5:$E$204,MATCH(Retenciones!$O23,'Sujetos Retenidos'!$A$5:$A$204,0)),SEARCH(" - ",INDEX('Sujetos Retenidos'!$E$5:$E$204,MATCH(Retenciones!$O23,'Sujetos Retenidos'!$A$5:$A$204,0)))+3,255),INDEX('Sujetos Retenidos'!$E$5:$E$204,MATCH(Retenciones!$O23,'Sujetos Retenidos'!$A$5:$A$204,0)))&amp;" C.P.: "&amp;INDEX('Sujetos Retenidos'!$F$5:$F$204,MATCH(Retenciones!$O23,'Sujetos Retenidos'!$A$5:$A$204,0)),""),"")</f>
        <v/>
      </c>
      <c r="E627" s="37"/>
    </row>
    <row r="628" spans="2:5">
      <c r="B628" s="36"/>
      <c r="E628" s="37"/>
    </row>
    <row r="629" spans="2:5">
      <c r="B629" s="36"/>
      <c r="C629" s="86" t="s">
        <v>135</v>
      </c>
      <c r="D629" s="86"/>
      <c r="E629" s="37"/>
    </row>
    <row r="630" spans="2:5" ht="21.75" customHeight="1">
      <c r="B630" s="36"/>
      <c r="C630" s="38" t="s">
        <v>136</v>
      </c>
      <c r="D630" s="41" t="str">
        <f>IF(Retenciones!$A23&lt;&gt;"",SUBSTITUTE(IF(ISNUMBER(SEARCH(" (",IF(ISNUMBER(SEARCH(" - ",Retenciones!$E23)),MID(Retenciones!$E23,SEARCH(" - ",Retenciones!$E23)+3,255),Retenciones!$E23))),LEFT(IF(ISNUMBER(SEARCH(" - ",Retenciones!$E23)),MID(Retenciones!$E23,SEARCH(" - ",Retenciones!$E23)+3,255),Retenciones!$E23),SEARCH(" (",IF(ISNUMBER(SEARCH(" - ",Retenciones!$E23)),MID(Retenciones!$E23,SEARCH(" - ",Retenciones!$E23)+3,255),Retenciones!$E23))-1),IF(ISNUMBER(SEARCH(" - ",Retenciones!$E23)),MID(Retenciones!$E23,SEARCH(" - ",Retenciones!$E23)+3,255),Retenciones!$E23)),"—","-"),"")</f>
        <v/>
      </c>
      <c r="E630" s="37"/>
    </row>
    <row r="631" spans="2:5" ht="21.75" customHeight="1">
      <c r="B631" s="36"/>
      <c r="C631" s="38" t="s">
        <v>137</v>
      </c>
      <c r="D631" s="41" t="str">
        <f>IF(Retenciones!$A23&lt;&gt;"",IF(ISNUMBER(SEARCH(" - ",Retenciones!$F23)),MID(Retenciones!$F23,SEARCH(" - ",Retenciones!$F23)+3,255),Retenciones!$F23),"")</f>
        <v/>
      </c>
      <c r="E631" s="37"/>
    </row>
    <row r="632" spans="2:5" ht="21.75" customHeight="1">
      <c r="B632" s="36"/>
      <c r="C632" s="38" t="s">
        <v>138</v>
      </c>
      <c r="D632" s="41" t="str">
        <f>IF(Retenciones!$A23&lt;&gt;"",Retenciones!$A23&amp;" Nro. "&amp;TEXT(Retenciones!$C23,"000000000000"),"")</f>
        <v/>
      </c>
      <c r="E632" s="37"/>
    </row>
    <row r="633" spans="2:5">
      <c r="B633" s="36"/>
      <c r="C633" s="38" t="s">
        <v>139</v>
      </c>
      <c r="D633" s="42" t="str">
        <f>IF(Retenciones!$A23&lt;&gt;"","$ "&amp;IF(MID(TEXT(INT(ROUND(Retenciones!$D23,2)),"000000000000"),1,3)&lt;&gt;"000",TEXT(VALUE(MID(TEXT(INT(ROUND(Retenciones!$D23,2)),"000000000000"),1,3)),"0")&amp;"."&amp;MID(TEXT(INT(ROUND(Retenciones!$D23,2)),"000000000000"),4,3)&amp;"."&amp;MID(TEXT(INT(ROUND(Retenciones!$D23,2)),"000000000000"),7,3)&amp;"."&amp;MID(TEXT(INT(ROUND(Retenciones!$D23,2)),"000000000000"),10,3),IF(MID(TEXT(INT(ROUND(Retenciones!$D23,2)),"000000000000"),4,3)&lt;&gt;"000",TEXT(VALUE(MID(TEXT(INT(ROUND(Retenciones!$D23,2)),"000000000000"),4,3)),"0")&amp;"."&amp;MID(TEXT(INT(ROUND(Retenciones!$D23,2)),"000000000000"),7,3)&amp;"."&amp;MID(TEXT(INT(ROUND(Retenciones!$D23,2)),"000000000000"),10,3),IF(MID(TEXT(INT(ROUND(Retenciones!$D23,2)),"000000000000"),7,3)&lt;&gt;"000",TEXT(VALUE(MID(TEXT(INT(ROUND(Retenciones!$D23,2)),"000000000000"),7,3)),"0")&amp;"."&amp;MID(TEXT(INT(ROUND(Retenciones!$D23,2)),"000000000000"),10,3),TEXT(VALUE(MID(TEXT(INT(ROUND(Retenciones!$D23,2)),"000000000000"),10,3)),"0"))))&amp;","&amp;TEXT(ROUND((ROUND(Retenciones!$D23,2)-INT(ROUND(Retenciones!$D23,2)))*100,0),"00"),"")</f>
        <v/>
      </c>
      <c r="E633" s="37"/>
    </row>
    <row r="634" spans="2:5">
      <c r="B634" s="36"/>
      <c r="C634" s="38" t="s">
        <v>140</v>
      </c>
      <c r="D634" s="39" t="str">
        <f>IF(Retenciones!$A23&lt;&gt;"","NO","")</f>
        <v/>
      </c>
      <c r="E634" s="37"/>
    </row>
    <row r="635" spans="2:5">
      <c r="B635" s="36"/>
      <c r="C635" s="38" t="s">
        <v>141</v>
      </c>
      <c r="D635" s="43" t="str">
        <f>IF(Retenciones!$A23&lt;&gt;"","$ "&amp;IF(MID(TEXT(INT(ROUND(Retenciones!$K23,2)),"000000000000"),1,3)&lt;&gt;"000",TEXT(VALUE(MID(TEXT(INT(ROUND(Retenciones!$K23,2)),"000000000000"),1,3)),"0")&amp;"."&amp;MID(TEXT(INT(ROUND(Retenciones!$K23,2)),"000000000000"),4,3)&amp;"."&amp;MID(TEXT(INT(ROUND(Retenciones!$K23,2)),"000000000000"),7,3)&amp;"."&amp;MID(TEXT(INT(ROUND(Retenciones!$K23,2)),"000000000000"),10,3),IF(MID(TEXT(INT(ROUND(Retenciones!$K23,2)),"000000000000"),4,3)&lt;&gt;"000",TEXT(VALUE(MID(TEXT(INT(ROUND(Retenciones!$K23,2)),"000000000000"),4,3)),"0")&amp;"."&amp;MID(TEXT(INT(ROUND(Retenciones!$K23,2)),"000000000000"),7,3)&amp;"."&amp;MID(TEXT(INT(ROUND(Retenciones!$K23,2)),"000000000000"),10,3),IF(MID(TEXT(INT(ROUND(Retenciones!$K23,2)),"000000000000"),7,3)&lt;&gt;"000",TEXT(VALUE(MID(TEXT(INT(ROUND(Retenciones!$K23,2)),"000000000000"),7,3)),"0")&amp;"."&amp;MID(TEXT(INT(ROUND(Retenciones!$K23,2)),"000000000000"),10,3),TEXT(VALUE(MID(TEXT(INT(ROUND(Retenciones!$K23,2)),"000000000000"),10,3)),"0"))))&amp;","&amp;TEXT(ROUND((ROUND(Retenciones!$K23,2)-INT(ROUND(Retenciones!$K23,2)))*100,0),"00"),"")</f>
        <v/>
      </c>
      <c r="E635" s="37"/>
    </row>
    <row r="636" spans="2:5">
      <c r="B636" s="36"/>
      <c r="E636" s="37"/>
    </row>
    <row r="637" spans="2:5">
      <c r="B637" s="36"/>
      <c r="E637" s="37"/>
    </row>
    <row r="638" spans="2:5">
      <c r="B638" s="36"/>
      <c r="C638" s="44" t="s">
        <v>142</v>
      </c>
      <c r="D638" s="45"/>
      <c r="E638" s="37"/>
    </row>
    <row r="639" spans="2:5">
      <c r="B639" s="36"/>
      <c r="E639" s="37"/>
    </row>
    <row r="640" spans="2:5">
      <c r="B640" s="36"/>
      <c r="C640" s="38" t="s">
        <v>143</v>
      </c>
      <c r="D640" s="39" t="str">
        <f>IF(Retenciones!$A23&lt;&gt;"",'Datos del Cliente'!$C$7,"")</f>
        <v/>
      </c>
      <c r="E640" s="37"/>
    </row>
    <row r="641" spans="2:5">
      <c r="B641" s="36"/>
      <c r="C641" s="38" t="s">
        <v>144</v>
      </c>
      <c r="D641" s="39" t="str">
        <f>IF(Retenciones!$A23&lt;&gt;"",'Datos del Cliente'!$C$14,"")</f>
        <v/>
      </c>
      <c r="E641" s="37"/>
    </row>
    <row r="642" spans="2:5">
      <c r="B642" s="36"/>
      <c r="E642" s="37"/>
    </row>
    <row r="643" spans="2:5" ht="15" customHeight="1">
      <c r="B643" s="36"/>
      <c r="C643" s="84" t="s">
        <v>145</v>
      </c>
      <c r="D643" s="84"/>
      <c r="E643" s="37"/>
    </row>
    <row r="644" spans="2:5">
      <c r="B644" s="36"/>
      <c r="C644" s="84"/>
      <c r="D644" s="84"/>
      <c r="E644" s="37"/>
    </row>
    <row r="645" spans="2:5">
      <c r="B645" s="36"/>
      <c r="C645" s="84"/>
      <c r="D645" s="84"/>
      <c r="E645" s="37"/>
    </row>
    <row r="646" spans="2:5">
      <c r="B646" s="46"/>
      <c r="C646" s="47"/>
      <c r="D646" s="47"/>
      <c r="E646" s="48"/>
    </row>
    <row r="648" spans="2:5" ht="25.5" customHeight="1">
      <c r="B648" s="34"/>
      <c r="C648" s="85" t="s">
        <v>127</v>
      </c>
      <c r="D648" s="85"/>
      <c r="E648" s="35"/>
    </row>
    <row r="649" spans="2:5">
      <c r="B649" s="36"/>
      <c r="E649" s="37"/>
    </row>
    <row r="650" spans="2:5">
      <c r="B650" s="36"/>
      <c r="C650" s="38" t="s">
        <v>128</v>
      </c>
      <c r="D650" s="39" t="str">
        <f>IF(Retenciones!$A24&lt;&gt;"","0000-"&amp;TEXT(Retenciones!$I24,"YYYY")&amp;"-"&amp;TEXT((N('Datos del Cliente'!$C$17)+COUNTIF(Retenciones!$A$5:$A24,"&lt;&gt;")),"000000"),"")</f>
        <v/>
      </c>
      <c r="E650" s="37"/>
    </row>
    <row r="651" spans="2:5">
      <c r="B651" s="36"/>
      <c r="C651" s="38" t="s">
        <v>129</v>
      </c>
      <c r="D651" s="39" t="str">
        <f>IF(Retenciones!$A24&lt;&gt;"",TEXT(Retenciones!$I24,"DD/MM/YYYY"),"")</f>
        <v/>
      </c>
      <c r="E651" s="37"/>
    </row>
    <row r="652" spans="2:5">
      <c r="B652" s="36"/>
      <c r="E652" s="37"/>
    </row>
    <row r="653" spans="2:5">
      <c r="B653" s="36"/>
      <c r="C653" s="86" t="s">
        <v>130</v>
      </c>
      <c r="D653" s="86"/>
      <c r="E653" s="37"/>
    </row>
    <row r="654" spans="2:5">
      <c r="B654" s="36"/>
      <c r="C654" s="38" t="s">
        <v>131</v>
      </c>
      <c r="D654" s="39" t="str">
        <f>IF(Retenciones!$A24&lt;&gt;"",'Datos del Cliente'!$C$7,"")</f>
        <v/>
      </c>
      <c r="E654" s="37"/>
    </row>
    <row r="655" spans="2:5">
      <c r="B655" s="36"/>
      <c r="C655" s="38" t="s">
        <v>132</v>
      </c>
      <c r="D655" s="40" t="str">
        <f>IFERROR(IF(Retenciones!$A24&lt;&gt;"",+('Datos del Cliente'!$C$8),""),"")</f>
        <v/>
      </c>
      <c r="E655" s="37"/>
    </row>
    <row r="656" spans="2:5" ht="25.5" customHeight="1">
      <c r="B656" s="36"/>
      <c r="C656" s="38" t="s">
        <v>133</v>
      </c>
      <c r="D656" s="41" t="str">
        <f>IF(Retenciones!$A24&lt;&gt;"",'Datos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56" s="37"/>
    </row>
    <row r="657" spans="2:5">
      <c r="B657" s="36"/>
      <c r="E657" s="37"/>
    </row>
    <row r="658" spans="2:5">
      <c r="B658" s="36"/>
      <c r="C658" s="86" t="s">
        <v>134</v>
      </c>
      <c r="D658" s="86"/>
      <c r="E658" s="37"/>
    </row>
    <row r="659" spans="2:5">
      <c r="B659" s="36"/>
      <c r="C659" s="38" t="s">
        <v>131</v>
      </c>
      <c r="D659" s="39" t="str">
        <f>IFERROR(IF(Retenciones!$A24&lt;&gt;"",INDEX('Sujetos Retenidos'!$B$5:$B$204,MATCH(Retenciones!$O24,'Sujetos Retenidos'!$A$5:$A$204,0)),""),"")</f>
        <v/>
      </c>
      <c r="E659" s="37"/>
    </row>
    <row r="660" spans="2:5">
      <c r="B660" s="36"/>
      <c r="C660" s="38" t="s">
        <v>132</v>
      </c>
      <c r="D660" s="40" t="str">
        <f>IFERROR(IF(Retenciones!$A24&lt;&gt;"",+INDEX('Sujetos Retenidos'!$A$5:$A$204,MATCH(Retenciones!$O24,'Sujetos Retenidos'!$A$5:$A$204,0)),""),"")</f>
        <v/>
      </c>
      <c r="E660" s="37"/>
    </row>
    <row r="661" spans="2:5" ht="25.5" customHeight="1">
      <c r="B661" s="36"/>
      <c r="C661" s="38" t="s">
        <v>133</v>
      </c>
      <c r="D661" s="41" t="str">
        <f>IFERROR(IF(Retenciones!$A24&lt;&gt;"",INDEX('Sujetos Retenidos'!$C$5:$C$204,MATCH(Retenciones!$O24,'Sujetos Retenidos'!$A$5:$A$204,0))&amp;" Localidad: "&amp;INDEX('Sujetos Retenidos'!$D$5:$D$204,MATCH(Retenciones!$O24,'Sujetos Retenidos'!$A$5:$A$204,0))&amp;" Provincia: "&amp;IF(ISNUMBER(SEARCH(" - ",INDEX('Sujetos Retenidos'!$E$5:$E$204,MATCH(Retenciones!$O24,'Sujetos Retenidos'!$A$5:$A$204,0)))),MID(INDEX('Sujetos Retenidos'!$E$5:$E$204,MATCH(Retenciones!$O24,'Sujetos Retenidos'!$A$5:$A$204,0)),SEARCH(" - ",INDEX('Sujetos Retenidos'!$E$5:$E$204,MATCH(Retenciones!$O24,'Sujetos Retenidos'!$A$5:$A$204,0)))+3,255),INDEX('Sujetos Retenidos'!$E$5:$E$204,MATCH(Retenciones!$O24,'Sujetos Retenidos'!$A$5:$A$204,0)))&amp;" C.P.: "&amp;INDEX('Sujetos Retenidos'!$F$5:$F$204,MATCH(Retenciones!$O24,'Sujetos Retenidos'!$A$5:$A$204,0)),""),"")</f>
        <v/>
      </c>
      <c r="E661" s="37"/>
    </row>
    <row r="662" spans="2:5">
      <c r="B662" s="36"/>
      <c r="E662" s="37"/>
    </row>
    <row r="663" spans="2:5">
      <c r="B663" s="36"/>
      <c r="C663" s="86" t="s">
        <v>135</v>
      </c>
      <c r="D663" s="86"/>
      <c r="E663" s="37"/>
    </row>
    <row r="664" spans="2:5" ht="21.75" customHeight="1">
      <c r="B664" s="36"/>
      <c r="C664" s="38" t="s">
        <v>136</v>
      </c>
      <c r="D664" s="41" t="str">
        <f>IF(Retenciones!$A24&lt;&gt;"",SUBSTITUTE(IF(ISNUMBER(SEARCH(" (",IF(ISNUMBER(SEARCH(" - ",Retenciones!$E24)),MID(Retenciones!$E24,SEARCH(" - ",Retenciones!$E24)+3,255),Retenciones!$E24))),LEFT(IF(ISNUMBER(SEARCH(" - ",Retenciones!$E24)),MID(Retenciones!$E24,SEARCH(" - ",Retenciones!$E24)+3,255),Retenciones!$E24),SEARCH(" (",IF(ISNUMBER(SEARCH(" - ",Retenciones!$E24)),MID(Retenciones!$E24,SEARCH(" - ",Retenciones!$E24)+3,255),Retenciones!$E24))-1),IF(ISNUMBER(SEARCH(" - ",Retenciones!$E24)),MID(Retenciones!$E24,SEARCH(" - ",Retenciones!$E24)+3,255),Retenciones!$E24)),"—","-"),"")</f>
        <v/>
      </c>
      <c r="E664" s="37"/>
    </row>
    <row r="665" spans="2:5" ht="21.75" customHeight="1">
      <c r="B665" s="36"/>
      <c r="C665" s="38" t="s">
        <v>137</v>
      </c>
      <c r="D665" s="41" t="str">
        <f>IF(Retenciones!$A24&lt;&gt;"",IF(ISNUMBER(SEARCH(" - ",Retenciones!$F24)),MID(Retenciones!$F24,SEARCH(" - ",Retenciones!$F24)+3,255),Retenciones!$F24),"")</f>
        <v/>
      </c>
      <c r="E665" s="37"/>
    </row>
    <row r="666" spans="2:5" ht="21.75" customHeight="1">
      <c r="B666" s="36"/>
      <c r="C666" s="38" t="s">
        <v>138</v>
      </c>
      <c r="D666" s="41" t="str">
        <f>IF(Retenciones!$A24&lt;&gt;"",Retenciones!$A24&amp;" Nro. "&amp;TEXT(Retenciones!$C24,"000000000000"),"")</f>
        <v/>
      </c>
      <c r="E666" s="37"/>
    </row>
    <row r="667" spans="2:5">
      <c r="B667" s="36"/>
      <c r="C667" s="38" t="s">
        <v>139</v>
      </c>
      <c r="D667" s="42" t="str">
        <f>IF(Retenciones!$A24&lt;&gt;"","$ "&amp;IF(MID(TEXT(INT(ROUND(Retenciones!$D24,2)),"000000000000"),1,3)&lt;&gt;"000",TEXT(VALUE(MID(TEXT(INT(ROUND(Retenciones!$D24,2)),"000000000000"),1,3)),"0")&amp;"."&amp;MID(TEXT(INT(ROUND(Retenciones!$D24,2)),"000000000000"),4,3)&amp;"."&amp;MID(TEXT(INT(ROUND(Retenciones!$D24,2)),"000000000000"),7,3)&amp;"."&amp;MID(TEXT(INT(ROUND(Retenciones!$D24,2)),"000000000000"),10,3),IF(MID(TEXT(INT(ROUND(Retenciones!$D24,2)),"000000000000"),4,3)&lt;&gt;"000",TEXT(VALUE(MID(TEXT(INT(ROUND(Retenciones!$D24,2)),"000000000000"),4,3)),"0")&amp;"."&amp;MID(TEXT(INT(ROUND(Retenciones!$D24,2)),"000000000000"),7,3)&amp;"."&amp;MID(TEXT(INT(ROUND(Retenciones!$D24,2)),"000000000000"),10,3),IF(MID(TEXT(INT(ROUND(Retenciones!$D24,2)),"000000000000"),7,3)&lt;&gt;"000",TEXT(VALUE(MID(TEXT(INT(ROUND(Retenciones!$D24,2)),"000000000000"),7,3)),"0")&amp;"."&amp;MID(TEXT(INT(ROUND(Retenciones!$D24,2)),"000000000000"),10,3),TEXT(VALUE(MID(TEXT(INT(ROUND(Retenciones!$D24,2)),"000000000000"),10,3)),"0"))))&amp;","&amp;TEXT(ROUND((ROUND(Retenciones!$D24,2)-INT(ROUND(Retenciones!$D24,2)))*100,0),"00"),"")</f>
        <v/>
      </c>
      <c r="E667" s="37"/>
    </row>
    <row r="668" spans="2:5">
      <c r="B668" s="36"/>
      <c r="C668" s="38" t="s">
        <v>140</v>
      </c>
      <c r="D668" s="39" t="str">
        <f>IF(Retenciones!$A24&lt;&gt;"","NO","")</f>
        <v/>
      </c>
      <c r="E668" s="37"/>
    </row>
    <row r="669" spans="2:5">
      <c r="B669" s="36"/>
      <c r="C669" s="38" t="s">
        <v>141</v>
      </c>
      <c r="D669" s="43" t="str">
        <f>IF(Retenciones!$A24&lt;&gt;"","$ "&amp;IF(MID(TEXT(INT(ROUND(Retenciones!$K24,2)),"000000000000"),1,3)&lt;&gt;"000",TEXT(VALUE(MID(TEXT(INT(ROUND(Retenciones!$K24,2)),"000000000000"),1,3)),"0")&amp;"."&amp;MID(TEXT(INT(ROUND(Retenciones!$K24,2)),"000000000000"),4,3)&amp;"."&amp;MID(TEXT(INT(ROUND(Retenciones!$K24,2)),"000000000000"),7,3)&amp;"."&amp;MID(TEXT(INT(ROUND(Retenciones!$K24,2)),"000000000000"),10,3),IF(MID(TEXT(INT(ROUND(Retenciones!$K24,2)),"000000000000"),4,3)&lt;&gt;"000",TEXT(VALUE(MID(TEXT(INT(ROUND(Retenciones!$K24,2)),"000000000000"),4,3)),"0")&amp;"."&amp;MID(TEXT(INT(ROUND(Retenciones!$K24,2)),"000000000000"),7,3)&amp;"."&amp;MID(TEXT(INT(ROUND(Retenciones!$K24,2)),"000000000000"),10,3),IF(MID(TEXT(INT(ROUND(Retenciones!$K24,2)),"000000000000"),7,3)&lt;&gt;"000",TEXT(VALUE(MID(TEXT(INT(ROUND(Retenciones!$K24,2)),"000000000000"),7,3)),"0")&amp;"."&amp;MID(TEXT(INT(ROUND(Retenciones!$K24,2)),"000000000000"),10,3),TEXT(VALUE(MID(TEXT(INT(ROUND(Retenciones!$K24,2)),"000000000000"),10,3)),"0"))))&amp;","&amp;TEXT(ROUND((ROUND(Retenciones!$K24,2)-INT(ROUND(Retenciones!$K24,2)))*100,0),"00"),"")</f>
        <v/>
      </c>
      <c r="E669" s="37"/>
    </row>
    <row r="670" spans="2:5">
      <c r="B670" s="36"/>
      <c r="E670" s="37"/>
    </row>
    <row r="671" spans="2:5">
      <c r="B671" s="36"/>
      <c r="E671" s="37"/>
    </row>
    <row r="672" spans="2:5">
      <c r="B672" s="36"/>
      <c r="C672" s="44" t="s">
        <v>142</v>
      </c>
      <c r="D672" s="45"/>
      <c r="E672" s="37"/>
    </row>
    <row r="673" spans="2:5">
      <c r="B673" s="36"/>
      <c r="E673" s="37"/>
    </row>
    <row r="674" spans="2:5">
      <c r="B674" s="36"/>
      <c r="C674" s="38" t="s">
        <v>143</v>
      </c>
      <c r="D674" s="39" t="str">
        <f>IF(Retenciones!$A24&lt;&gt;"",'Datos del Cliente'!$C$7,"")</f>
        <v/>
      </c>
      <c r="E674" s="37"/>
    </row>
    <row r="675" spans="2:5">
      <c r="B675" s="36"/>
      <c r="C675" s="38" t="s">
        <v>144</v>
      </c>
      <c r="D675" s="39" t="str">
        <f>IF(Retenciones!$A24&lt;&gt;"",'Datos del Cliente'!$C$14,"")</f>
        <v/>
      </c>
      <c r="E675" s="37"/>
    </row>
    <row r="676" spans="2:5">
      <c r="B676" s="36"/>
      <c r="E676" s="37"/>
    </row>
    <row r="677" spans="2:5" ht="15" customHeight="1">
      <c r="B677" s="36"/>
      <c r="C677" s="84" t="s">
        <v>145</v>
      </c>
      <c r="D677" s="84"/>
      <c r="E677" s="37"/>
    </row>
    <row r="678" spans="2:5">
      <c r="B678" s="36"/>
      <c r="C678" s="84"/>
      <c r="D678" s="84"/>
      <c r="E678" s="37"/>
    </row>
    <row r="679" spans="2:5">
      <c r="B679" s="36"/>
      <c r="C679" s="84"/>
      <c r="D679" s="84"/>
      <c r="E679" s="37"/>
    </row>
    <row r="680" spans="2:5">
      <c r="B680" s="46"/>
      <c r="C680" s="47"/>
      <c r="D680" s="47"/>
      <c r="E680" s="48"/>
    </row>
    <row r="682" spans="2:5" ht="25.5" customHeight="1">
      <c r="B682" s="34"/>
      <c r="C682" s="85" t="s">
        <v>127</v>
      </c>
      <c r="D682" s="85"/>
      <c r="E682" s="35"/>
    </row>
    <row r="683" spans="2:5">
      <c r="B683" s="36"/>
      <c r="E683" s="37"/>
    </row>
    <row r="684" spans="2:5">
      <c r="B684" s="36"/>
      <c r="C684" s="38" t="s">
        <v>128</v>
      </c>
      <c r="D684" s="39" t="str">
        <f>IF(Retenciones!$A25&lt;&gt;"","0000-"&amp;TEXT(Retenciones!$I25,"YYYY")&amp;"-"&amp;TEXT((N('Datos del Cliente'!$C$17)+COUNTIF(Retenciones!$A$5:$A25,"&lt;&gt;")),"000000"),"")</f>
        <v/>
      </c>
      <c r="E684" s="37"/>
    </row>
    <row r="685" spans="2:5">
      <c r="B685" s="36"/>
      <c r="C685" s="38" t="s">
        <v>129</v>
      </c>
      <c r="D685" s="39" t="str">
        <f>IF(Retenciones!$A25&lt;&gt;"",TEXT(Retenciones!$I25,"DD/MM/YYYY"),"")</f>
        <v/>
      </c>
      <c r="E685" s="37"/>
    </row>
    <row r="686" spans="2:5">
      <c r="B686" s="36"/>
      <c r="E686" s="37"/>
    </row>
    <row r="687" spans="2:5">
      <c r="B687" s="36"/>
      <c r="C687" s="86" t="s">
        <v>130</v>
      </c>
      <c r="D687" s="86"/>
      <c r="E687" s="37"/>
    </row>
    <row r="688" spans="2:5">
      <c r="B688" s="36"/>
      <c r="C688" s="38" t="s">
        <v>131</v>
      </c>
      <c r="D688" s="39" t="str">
        <f>IF(Retenciones!$A25&lt;&gt;"",'Datos del Cliente'!$C$7,"")</f>
        <v/>
      </c>
      <c r="E688" s="37"/>
    </row>
    <row r="689" spans="2:5">
      <c r="B689" s="36"/>
      <c r="C689" s="38" t="s">
        <v>132</v>
      </c>
      <c r="D689" s="40" t="str">
        <f>IFERROR(IF(Retenciones!$A25&lt;&gt;"",+('Datos del Cliente'!$C$8),""),"")</f>
        <v/>
      </c>
      <c r="E689" s="37"/>
    </row>
    <row r="690" spans="2:5" ht="25.5" customHeight="1">
      <c r="B690" s="36"/>
      <c r="C690" s="38" t="s">
        <v>133</v>
      </c>
      <c r="D690" s="41" t="str">
        <f>IF(Retenciones!$A25&lt;&gt;"",'Datos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90" s="37"/>
    </row>
    <row r="691" spans="2:5">
      <c r="B691" s="36"/>
      <c r="E691" s="37"/>
    </row>
    <row r="692" spans="2:5">
      <c r="B692" s="36"/>
      <c r="C692" s="86" t="s">
        <v>134</v>
      </c>
      <c r="D692" s="86"/>
      <c r="E692" s="37"/>
    </row>
    <row r="693" spans="2:5">
      <c r="B693" s="36"/>
      <c r="C693" s="38" t="s">
        <v>131</v>
      </c>
      <c r="D693" s="39" t="str">
        <f>IFERROR(IF(Retenciones!$A25&lt;&gt;"",INDEX('Sujetos Retenidos'!$B$5:$B$204,MATCH(Retenciones!$O25,'Sujetos Retenidos'!$A$5:$A$204,0)),""),"")</f>
        <v/>
      </c>
      <c r="E693" s="37"/>
    </row>
    <row r="694" spans="2:5">
      <c r="B694" s="36"/>
      <c r="C694" s="38" t="s">
        <v>132</v>
      </c>
      <c r="D694" s="40" t="str">
        <f>IFERROR(IF(Retenciones!$A25&lt;&gt;"",+INDEX('Sujetos Retenidos'!$A$5:$A$204,MATCH(Retenciones!$O25,'Sujetos Retenidos'!$A$5:$A$204,0)),""),"")</f>
        <v/>
      </c>
      <c r="E694" s="37"/>
    </row>
    <row r="695" spans="2:5" ht="25.5" customHeight="1">
      <c r="B695" s="36"/>
      <c r="C695" s="38" t="s">
        <v>133</v>
      </c>
      <c r="D695" s="41" t="str">
        <f>IFERROR(IF(Retenciones!$A25&lt;&gt;"",INDEX('Sujetos Retenidos'!$C$5:$C$204,MATCH(Retenciones!$O25,'Sujetos Retenidos'!$A$5:$A$204,0))&amp;" Localidad: "&amp;INDEX('Sujetos Retenidos'!$D$5:$D$204,MATCH(Retenciones!$O25,'Sujetos Retenidos'!$A$5:$A$204,0))&amp;" Provincia: "&amp;IF(ISNUMBER(SEARCH(" - ",INDEX('Sujetos Retenidos'!$E$5:$E$204,MATCH(Retenciones!$O25,'Sujetos Retenidos'!$A$5:$A$204,0)))),MID(INDEX('Sujetos Retenidos'!$E$5:$E$204,MATCH(Retenciones!$O25,'Sujetos Retenidos'!$A$5:$A$204,0)),SEARCH(" - ",INDEX('Sujetos Retenidos'!$E$5:$E$204,MATCH(Retenciones!$O25,'Sujetos Retenidos'!$A$5:$A$204,0)))+3,255),INDEX('Sujetos Retenidos'!$E$5:$E$204,MATCH(Retenciones!$O25,'Sujetos Retenidos'!$A$5:$A$204,0)))&amp;" C.P.: "&amp;INDEX('Sujetos Retenidos'!$F$5:$F$204,MATCH(Retenciones!$O25,'Sujetos Retenidos'!$A$5:$A$204,0)),""),"")</f>
        <v/>
      </c>
      <c r="E695" s="37"/>
    </row>
    <row r="696" spans="2:5">
      <c r="B696" s="36"/>
      <c r="E696" s="37"/>
    </row>
    <row r="697" spans="2:5">
      <c r="B697" s="36"/>
      <c r="C697" s="86" t="s">
        <v>135</v>
      </c>
      <c r="D697" s="86"/>
      <c r="E697" s="37"/>
    </row>
    <row r="698" spans="2:5" ht="21.75" customHeight="1">
      <c r="B698" s="36"/>
      <c r="C698" s="38" t="s">
        <v>136</v>
      </c>
      <c r="D698" s="41" t="str">
        <f>IF(Retenciones!$A25&lt;&gt;"",SUBSTITUTE(IF(ISNUMBER(SEARCH(" (",IF(ISNUMBER(SEARCH(" - ",Retenciones!$E25)),MID(Retenciones!$E25,SEARCH(" - ",Retenciones!$E25)+3,255),Retenciones!$E25))),LEFT(IF(ISNUMBER(SEARCH(" - ",Retenciones!$E25)),MID(Retenciones!$E25,SEARCH(" - ",Retenciones!$E25)+3,255),Retenciones!$E25),SEARCH(" (",IF(ISNUMBER(SEARCH(" - ",Retenciones!$E25)),MID(Retenciones!$E25,SEARCH(" - ",Retenciones!$E25)+3,255),Retenciones!$E25))-1),IF(ISNUMBER(SEARCH(" - ",Retenciones!$E25)),MID(Retenciones!$E25,SEARCH(" - ",Retenciones!$E25)+3,255),Retenciones!$E25)),"—","-"),"")</f>
        <v/>
      </c>
      <c r="E698" s="37"/>
    </row>
    <row r="699" spans="2:5" ht="21.75" customHeight="1">
      <c r="B699" s="36"/>
      <c r="C699" s="38" t="s">
        <v>137</v>
      </c>
      <c r="D699" s="41" t="str">
        <f>IF(Retenciones!$A25&lt;&gt;"",IF(ISNUMBER(SEARCH(" - ",Retenciones!$F25)),MID(Retenciones!$F25,SEARCH(" - ",Retenciones!$F25)+3,255),Retenciones!$F25),"")</f>
        <v/>
      </c>
      <c r="E699" s="37"/>
    </row>
    <row r="700" spans="2:5" ht="21.75" customHeight="1">
      <c r="B700" s="36"/>
      <c r="C700" s="38" t="s">
        <v>138</v>
      </c>
      <c r="D700" s="41" t="str">
        <f>IF(Retenciones!$A25&lt;&gt;"",Retenciones!$A25&amp;" Nro. "&amp;TEXT(Retenciones!$C25,"000000000000"),"")</f>
        <v/>
      </c>
      <c r="E700" s="37"/>
    </row>
    <row r="701" spans="2:5">
      <c r="B701" s="36"/>
      <c r="C701" s="38" t="s">
        <v>139</v>
      </c>
      <c r="D701" s="42" t="str">
        <f>IF(Retenciones!$A25&lt;&gt;"","$ "&amp;IF(MID(TEXT(INT(ROUND(Retenciones!$D25,2)),"000000000000"),1,3)&lt;&gt;"000",TEXT(VALUE(MID(TEXT(INT(ROUND(Retenciones!$D25,2)),"000000000000"),1,3)),"0")&amp;"."&amp;MID(TEXT(INT(ROUND(Retenciones!$D25,2)),"000000000000"),4,3)&amp;"."&amp;MID(TEXT(INT(ROUND(Retenciones!$D25,2)),"000000000000"),7,3)&amp;"."&amp;MID(TEXT(INT(ROUND(Retenciones!$D25,2)),"000000000000"),10,3),IF(MID(TEXT(INT(ROUND(Retenciones!$D25,2)),"000000000000"),4,3)&lt;&gt;"000",TEXT(VALUE(MID(TEXT(INT(ROUND(Retenciones!$D25,2)),"000000000000"),4,3)),"0")&amp;"."&amp;MID(TEXT(INT(ROUND(Retenciones!$D25,2)),"000000000000"),7,3)&amp;"."&amp;MID(TEXT(INT(ROUND(Retenciones!$D25,2)),"000000000000"),10,3),IF(MID(TEXT(INT(ROUND(Retenciones!$D25,2)),"000000000000"),7,3)&lt;&gt;"000",TEXT(VALUE(MID(TEXT(INT(ROUND(Retenciones!$D25,2)),"000000000000"),7,3)),"0")&amp;"."&amp;MID(TEXT(INT(ROUND(Retenciones!$D25,2)),"000000000000"),10,3),TEXT(VALUE(MID(TEXT(INT(ROUND(Retenciones!$D25,2)),"000000000000"),10,3)),"0"))))&amp;","&amp;TEXT(ROUND((ROUND(Retenciones!$D25,2)-INT(ROUND(Retenciones!$D25,2)))*100,0),"00"),"")</f>
        <v/>
      </c>
      <c r="E701" s="37"/>
    </row>
    <row r="702" spans="2:5">
      <c r="B702" s="36"/>
      <c r="C702" s="38" t="s">
        <v>140</v>
      </c>
      <c r="D702" s="39" t="str">
        <f>IF(Retenciones!$A25&lt;&gt;"","NO","")</f>
        <v/>
      </c>
      <c r="E702" s="37"/>
    </row>
    <row r="703" spans="2:5">
      <c r="B703" s="36"/>
      <c r="C703" s="38" t="s">
        <v>141</v>
      </c>
      <c r="D703" s="43" t="str">
        <f>IF(Retenciones!$A25&lt;&gt;"","$ "&amp;IF(MID(TEXT(INT(ROUND(Retenciones!$K25,2)),"000000000000"),1,3)&lt;&gt;"000",TEXT(VALUE(MID(TEXT(INT(ROUND(Retenciones!$K25,2)),"000000000000"),1,3)),"0")&amp;"."&amp;MID(TEXT(INT(ROUND(Retenciones!$K25,2)),"000000000000"),4,3)&amp;"."&amp;MID(TEXT(INT(ROUND(Retenciones!$K25,2)),"000000000000"),7,3)&amp;"."&amp;MID(TEXT(INT(ROUND(Retenciones!$K25,2)),"000000000000"),10,3),IF(MID(TEXT(INT(ROUND(Retenciones!$K25,2)),"000000000000"),4,3)&lt;&gt;"000",TEXT(VALUE(MID(TEXT(INT(ROUND(Retenciones!$K25,2)),"000000000000"),4,3)),"0")&amp;"."&amp;MID(TEXT(INT(ROUND(Retenciones!$K25,2)),"000000000000"),7,3)&amp;"."&amp;MID(TEXT(INT(ROUND(Retenciones!$K25,2)),"000000000000"),10,3),IF(MID(TEXT(INT(ROUND(Retenciones!$K25,2)),"000000000000"),7,3)&lt;&gt;"000",TEXT(VALUE(MID(TEXT(INT(ROUND(Retenciones!$K25,2)),"000000000000"),7,3)),"0")&amp;"."&amp;MID(TEXT(INT(ROUND(Retenciones!$K25,2)),"000000000000"),10,3),TEXT(VALUE(MID(TEXT(INT(ROUND(Retenciones!$K25,2)),"000000000000"),10,3)),"0"))))&amp;","&amp;TEXT(ROUND((ROUND(Retenciones!$K25,2)-INT(ROUND(Retenciones!$K25,2)))*100,0),"00"),"")</f>
        <v/>
      </c>
      <c r="E703" s="37"/>
    </row>
    <row r="704" spans="2:5">
      <c r="B704" s="36"/>
      <c r="E704" s="37"/>
    </row>
    <row r="705" spans="2:5">
      <c r="B705" s="36"/>
      <c r="E705" s="37"/>
    </row>
    <row r="706" spans="2:5">
      <c r="B706" s="36"/>
      <c r="C706" s="44" t="s">
        <v>142</v>
      </c>
      <c r="D706" s="45"/>
      <c r="E706" s="37"/>
    </row>
    <row r="707" spans="2:5">
      <c r="B707" s="36"/>
      <c r="E707" s="37"/>
    </row>
    <row r="708" spans="2:5">
      <c r="B708" s="36"/>
      <c r="C708" s="38" t="s">
        <v>143</v>
      </c>
      <c r="D708" s="39" t="str">
        <f>IF(Retenciones!$A25&lt;&gt;"",'Datos del Cliente'!$C$7,"")</f>
        <v/>
      </c>
      <c r="E708" s="37"/>
    </row>
    <row r="709" spans="2:5">
      <c r="B709" s="36"/>
      <c r="C709" s="38" t="s">
        <v>144</v>
      </c>
      <c r="D709" s="39" t="str">
        <f>IF(Retenciones!$A25&lt;&gt;"",'Datos del Cliente'!$C$14,"")</f>
        <v/>
      </c>
      <c r="E709" s="37"/>
    </row>
    <row r="710" spans="2:5">
      <c r="B710" s="36"/>
      <c r="E710" s="37"/>
    </row>
    <row r="711" spans="2:5" ht="15" customHeight="1">
      <c r="B711" s="36"/>
      <c r="C711" s="84" t="s">
        <v>145</v>
      </c>
      <c r="D711" s="84"/>
      <c r="E711" s="37"/>
    </row>
    <row r="712" spans="2:5">
      <c r="B712" s="36"/>
      <c r="C712" s="84"/>
      <c r="D712" s="84"/>
      <c r="E712" s="37"/>
    </row>
    <row r="713" spans="2:5">
      <c r="B713" s="36"/>
      <c r="C713" s="84"/>
      <c r="D713" s="84"/>
      <c r="E713" s="37"/>
    </row>
    <row r="714" spans="2:5">
      <c r="B714" s="46"/>
      <c r="C714" s="47"/>
      <c r="D714" s="47"/>
      <c r="E714" s="48"/>
    </row>
    <row r="716" spans="2:5" ht="25.5" customHeight="1">
      <c r="B716" s="34"/>
      <c r="C716" s="85" t="s">
        <v>127</v>
      </c>
      <c r="D716" s="85"/>
      <c r="E716" s="35"/>
    </row>
    <row r="717" spans="2:5">
      <c r="B717" s="36"/>
      <c r="E717" s="37"/>
    </row>
    <row r="718" spans="2:5">
      <c r="B718" s="36"/>
      <c r="C718" s="38" t="s">
        <v>128</v>
      </c>
      <c r="D718" s="39" t="str">
        <f>IF(Retenciones!$A26&lt;&gt;"","0000-"&amp;TEXT(Retenciones!$I26,"YYYY")&amp;"-"&amp;TEXT((N('Datos del Cliente'!$C$17)+COUNTIF(Retenciones!$A$5:$A26,"&lt;&gt;")),"000000"),"")</f>
        <v/>
      </c>
      <c r="E718" s="37"/>
    </row>
    <row r="719" spans="2:5">
      <c r="B719" s="36"/>
      <c r="C719" s="38" t="s">
        <v>129</v>
      </c>
      <c r="D719" s="39" t="str">
        <f>IF(Retenciones!$A26&lt;&gt;"",TEXT(Retenciones!$I26,"DD/MM/YYYY"),"")</f>
        <v/>
      </c>
      <c r="E719" s="37"/>
    </row>
    <row r="720" spans="2:5">
      <c r="B720" s="36"/>
      <c r="E720" s="37"/>
    </row>
    <row r="721" spans="2:5">
      <c r="B721" s="36"/>
      <c r="C721" s="86" t="s">
        <v>130</v>
      </c>
      <c r="D721" s="86"/>
      <c r="E721" s="37"/>
    </row>
    <row r="722" spans="2:5">
      <c r="B722" s="36"/>
      <c r="C722" s="38" t="s">
        <v>131</v>
      </c>
      <c r="D722" s="39" t="str">
        <f>IF(Retenciones!$A26&lt;&gt;"",'Datos del Cliente'!$C$7,"")</f>
        <v/>
      </c>
      <c r="E722" s="37"/>
    </row>
    <row r="723" spans="2:5">
      <c r="B723" s="36"/>
      <c r="C723" s="38" t="s">
        <v>132</v>
      </c>
      <c r="D723" s="40" t="str">
        <f>IFERROR(IF(Retenciones!$A26&lt;&gt;"",+('Datos del Cliente'!$C$8),""),"")</f>
        <v/>
      </c>
      <c r="E723" s="37"/>
    </row>
    <row r="724" spans="2:5" ht="25.5" customHeight="1">
      <c r="B724" s="36"/>
      <c r="C724" s="38" t="s">
        <v>133</v>
      </c>
      <c r="D724" s="41" t="str">
        <f>IF(Retenciones!$A26&lt;&gt;"",'Datos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724" s="37"/>
    </row>
    <row r="725" spans="2:5">
      <c r="B725" s="36"/>
      <c r="E725" s="37"/>
    </row>
    <row r="726" spans="2:5">
      <c r="B726" s="36"/>
      <c r="C726" s="86" t="s">
        <v>134</v>
      </c>
      <c r="D726" s="86"/>
      <c r="E726" s="37"/>
    </row>
    <row r="727" spans="2:5">
      <c r="B727" s="36"/>
      <c r="C727" s="38" t="s">
        <v>131</v>
      </c>
      <c r="D727" s="39" t="str">
        <f>IFERROR(IF(Retenciones!$A26&lt;&gt;"",INDEX('Sujetos Retenidos'!$B$5:$B$204,MATCH(Retenciones!$O26,'Sujetos Retenidos'!$A$5:$A$204,0)),""),"")</f>
        <v/>
      </c>
      <c r="E727" s="37"/>
    </row>
    <row r="728" spans="2:5">
      <c r="B728" s="36"/>
      <c r="C728" s="38" t="s">
        <v>132</v>
      </c>
      <c r="D728" s="40" t="str">
        <f>IFERROR(IF(Retenciones!$A26&lt;&gt;"",+INDEX('Sujetos Retenidos'!$A$5:$A$204,MATCH(Retenciones!$O26,'Sujetos Retenidos'!$A$5:$A$204,0)),""),"")</f>
        <v/>
      </c>
      <c r="E728" s="37"/>
    </row>
    <row r="729" spans="2:5" ht="25.5" customHeight="1">
      <c r="B729" s="36"/>
      <c r="C729" s="38" t="s">
        <v>133</v>
      </c>
      <c r="D729" s="41" t="str">
        <f>IFERROR(IF(Retenciones!$A26&lt;&gt;"",INDEX('Sujetos Retenidos'!$C$5:$C$204,MATCH(Retenciones!$O26,'Sujetos Retenidos'!$A$5:$A$204,0))&amp;" Localidad: "&amp;INDEX('Sujetos Retenidos'!$D$5:$D$204,MATCH(Retenciones!$O26,'Sujetos Retenidos'!$A$5:$A$204,0))&amp;" Provincia: "&amp;IF(ISNUMBER(SEARCH(" - ",INDEX('Sujetos Retenidos'!$E$5:$E$204,MATCH(Retenciones!$O26,'Sujetos Retenidos'!$A$5:$A$204,0)))),MID(INDEX('Sujetos Retenidos'!$E$5:$E$204,MATCH(Retenciones!$O26,'Sujetos Retenidos'!$A$5:$A$204,0)),SEARCH(" - ",INDEX('Sujetos Retenidos'!$E$5:$E$204,MATCH(Retenciones!$O26,'Sujetos Retenidos'!$A$5:$A$204,0)))+3,255),INDEX('Sujetos Retenidos'!$E$5:$E$204,MATCH(Retenciones!$O26,'Sujetos Retenidos'!$A$5:$A$204,0)))&amp;" C.P.: "&amp;INDEX('Sujetos Retenidos'!$F$5:$F$204,MATCH(Retenciones!$O26,'Sujetos Retenidos'!$A$5:$A$204,0)),""),"")</f>
        <v/>
      </c>
      <c r="E729" s="37"/>
    </row>
    <row r="730" spans="2:5">
      <c r="B730" s="36"/>
      <c r="E730" s="37"/>
    </row>
    <row r="731" spans="2:5">
      <c r="B731" s="36"/>
      <c r="C731" s="86" t="s">
        <v>135</v>
      </c>
      <c r="D731" s="86"/>
      <c r="E731" s="37"/>
    </row>
    <row r="732" spans="2:5" ht="21.75" customHeight="1">
      <c r="B732" s="36"/>
      <c r="C732" s="38" t="s">
        <v>136</v>
      </c>
      <c r="D732" s="41" t="str">
        <f>IF(Retenciones!$A26&lt;&gt;"",SUBSTITUTE(IF(ISNUMBER(SEARCH(" (",IF(ISNUMBER(SEARCH(" - ",Retenciones!$E26)),MID(Retenciones!$E26,SEARCH(" - ",Retenciones!$E26)+3,255),Retenciones!$E26))),LEFT(IF(ISNUMBER(SEARCH(" - ",Retenciones!$E26)),MID(Retenciones!$E26,SEARCH(" - ",Retenciones!$E26)+3,255),Retenciones!$E26),SEARCH(" (",IF(ISNUMBER(SEARCH(" - ",Retenciones!$E26)),MID(Retenciones!$E26,SEARCH(" - ",Retenciones!$E26)+3,255),Retenciones!$E26))-1),IF(ISNUMBER(SEARCH(" - ",Retenciones!$E26)),MID(Retenciones!$E26,SEARCH(" - ",Retenciones!$E26)+3,255),Retenciones!$E26)),"—","-"),"")</f>
        <v/>
      </c>
      <c r="E732" s="37"/>
    </row>
    <row r="733" spans="2:5" ht="21.75" customHeight="1">
      <c r="B733" s="36"/>
      <c r="C733" s="38" t="s">
        <v>137</v>
      </c>
      <c r="D733" s="41" t="str">
        <f>IF(Retenciones!$A26&lt;&gt;"",IF(ISNUMBER(SEARCH(" - ",Retenciones!$F26)),MID(Retenciones!$F26,SEARCH(" - ",Retenciones!$F26)+3,255),Retenciones!$F26),"")</f>
        <v/>
      </c>
      <c r="E733" s="37"/>
    </row>
    <row r="734" spans="2:5" ht="21.75" customHeight="1">
      <c r="B734" s="36"/>
      <c r="C734" s="38" t="s">
        <v>138</v>
      </c>
      <c r="D734" s="41" t="str">
        <f>IF(Retenciones!$A26&lt;&gt;"",Retenciones!$A26&amp;" Nro. "&amp;TEXT(Retenciones!$C26,"000000000000"),"")</f>
        <v/>
      </c>
      <c r="E734" s="37"/>
    </row>
    <row r="735" spans="2:5">
      <c r="B735" s="36"/>
      <c r="C735" s="38" t="s">
        <v>139</v>
      </c>
      <c r="D735" s="42" t="str">
        <f>IF(Retenciones!$A26&lt;&gt;"","$ "&amp;IF(MID(TEXT(INT(ROUND(Retenciones!$D26,2)),"000000000000"),1,3)&lt;&gt;"000",TEXT(VALUE(MID(TEXT(INT(ROUND(Retenciones!$D26,2)),"000000000000"),1,3)),"0")&amp;"."&amp;MID(TEXT(INT(ROUND(Retenciones!$D26,2)),"000000000000"),4,3)&amp;"."&amp;MID(TEXT(INT(ROUND(Retenciones!$D26,2)),"000000000000"),7,3)&amp;"."&amp;MID(TEXT(INT(ROUND(Retenciones!$D26,2)),"000000000000"),10,3),IF(MID(TEXT(INT(ROUND(Retenciones!$D26,2)),"000000000000"),4,3)&lt;&gt;"000",TEXT(VALUE(MID(TEXT(INT(ROUND(Retenciones!$D26,2)),"000000000000"),4,3)),"0")&amp;"."&amp;MID(TEXT(INT(ROUND(Retenciones!$D26,2)),"000000000000"),7,3)&amp;"."&amp;MID(TEXT(INT(ROUND(Retenciones!$D26,2)),"000000000000"),10,3),IF(MID(TEXT(INT(ROUND(Retenciones!$D26,2)),"000000000000"),7,3)&lt;&gt;"000",TEXT(VALUE(MID(TEXT(INT(ROUND(Retenciones!$D26,2)),"000000000000"),7,3)),"0")&amp;"."&amp;MID(TEXT(INT(ROUND(Retenciones!$D26,2)),"000000000000"),10,3),TEXT(VALUE(MID(TEXT(INT(ROUND(Retenciones!$D26,2)),"000000000000"),10,3)),"0"))))&amp;","&amp;TEXT(ROUND((ROUND(Retenciones!$D26,2)-INT(ROUND(Retenciones!$D26,2)))*100,0),"00"),"")</f>
        <v/>
      </c>
      <c r="E735" s="37"/>
    </row>
    <row r="736" spans="2:5">
      <c r="B736" s="36"/>
      <c r="C736" s="38" t="s">
        <v>140</v>
      </c>
      <c r="D736" s="39" t="str">
        <f>IF(Retenciones!$A26&lt;&gt;"","NO","")</f>
        <v/>
      </c>
      <c r="E736" s="37"/>
    </row>
    <row r="737" spans="2:5">
      <c r="B737" s="36"/>
      <c r="C737" s="38" t="s">
        <v>141</v>
      </c>
      <c r="D737" s="43" t="str">
        <f>IF(Retenciones!$A26&lt;&gt;"","$ "&amp;IF(MID(TEXT(INT(ROUND(Retenciones!$K26,2)),"000000000000"),1,3)&lt;&gt;"000",TEXT(VALUE(MID(TEXT(INT(ROUND(Retenciones!$K26,2)),"000000000000"),1,3)),"0")&amp;"."&amp;MID(TEXT(INT(ROUND(Retenciones!$K26,2)),"000000000000"),4,3)&amp;"."&amp;MID(TEXT(INT(ROUND(Retenciones!$K26,2)),"000000000000"),7,3)&amp;"."&amp;MID(TEXT(INT(ROUND(Retenciones!$K26,2)),"000000000000"),10,3),IF(MID(TEXT(INT(ROUND(Retenciones!$K26,2)),"000000000000"),4,3)&lt;&gt;"000",TEXT(VALUE(MID(TEXT(INT(ROUND(Retenciones!$K26,2)),"000000000000"),4,3)),"0")&amp;"."&amp;MID(TEXT(INT(ROUND(Retenciones!$K26,2)),"000000000000"),7,3)&amp;"."&amp;MID(TEXT(INT(ROUND(Retenciones!$K26,2)),"000000000000"),10,3),IF(MID(TEXT(INT(ROUND(Retenciones!$K26,2)),"000000000000"),7,3)&lt;&gt;"000",TEXT(VALUE(MID(TEXT(INT(ROUND(Retenciones!$K26,2)),"000000000000"),7,3)),"0")&amp;"."&amp;MID(TEXT(INT(ROUND(Retenciones!$K26,2)),"000000000000"),10,3),TEXT(VALUE(MID(TEXT(INT(ROUND(Retenciones!$K26,2)),"000000000000"),10,3)),"0"))))&amp;","&amp;TEXT(ROUND((ROUND(Retenciones!$K26,2)-INT(ROUND(Retenciones!$K26,2)))*100,0),"00"),"")</f>
        <v/>
      </c>
      <c r="E737" s="37"/>
    </row>
    <row r="738" spans="2:5">
      <c r="B738" s="36"/>
      <c r="E738" s="37"/>
    </row>
    <row r="739" spans="2:5">
      <c r="B739" s="36"/>
      <c r="E739" s="37"/>
    </row>
    <row r="740" spans="2:5">
      <c r="B740" s="36"/>
      <c r="C740" s="44" t="s">
        <v>142</v>
      </c>
      <c r="D740" s="45"/>
      <c r="E740" s="37"/>
    </row>
    <row r="741" spans="2:5">
      <c r="B741" s="36"/>
      <c r="E741" s="37"/>
    </row>
    <row r="742" spans="2:5">
      <c r="B742" s="36"/>
      <c r="C742" s="38" t="s">
        <v>143</v>
      </c>
      <c r="D742" s="39" t="str">
        <f>IF(Retenciones!$A26&lt;&gt;"",'Datos del Cliente'!$C$7,"")</f>
        <v/>
      </c>
      <c r="E742" s="37"/>
    </row>
    <row r="743" spans="2:5">
      <c r="B743" s="36"/>
      <c r="C743" s="38" t="s">
        <v>144</v>
      </c>
      <c r="D743" s="39" t="str">
        <f>IF(Retenciones!$A26&lt;&gt;"",'Datos del Cliente'!$C$14,"")</f>
        <v/>
      </c>
      <c r="E743" s="37"/>
    </row>
    <row r="744" spans="2:5">
      <c r="B744" s="36"/>
      <c r="E744" s="37"/>
    </row>
    <row r="745" spans="2:5" ht="15" customHeight="1">
      <c r="B745" s="36"/>
      <c r="C745" s="84" t="s">
        <v>145</v>
      </c>
      <c r="D745" s="84"/>
      <c r="E745" s="37"/>
    </row>
    <row r="746" spans="2:5">
      <c r="B746" s="36"/>
      <c r="C746" s="84"/>
      <c r="D746" s="84"/>
      <c r="E746" s="37"/>
    </row>
    <row r="747" spans="2:5">
      <c r="B747" s="36"/>
      <c r="C747" s="84"/>
      <c r="D747" s="84"/>
      <c r="E747" s="37"/>
    </row>
    <row r="748" spans="2:5">
      <c r="B748" s="46"/>
      <c r="C748" s="47"/>
      <c r="D748" s="47"/>
      <c r="E748" s="48"/>
    </row>
    <row r="750" spans="2:5" ht="25.5" customHeight="1">
      <c r="B750" s="34"/>
      <c r="C750" s="85" t="s">
        <v>127</v>
      </c>
      <c r="D750" s="85"/>
      <c r="E750" s="35"/>
    </row>
    <row r="751" spans="2:5">
      <c r="B751" s="36"/>
      <c r="E751" s="37"/>
    </row>
    <row r="752" spans="2:5">
      <c r="B752" s="36"/>
      <c r="C752" s="38" t="s">
        <v>128</v>
      </c>
      <c r="D752" s="39" t="str">
        <f>IF(Retenciones!$A27&lt;&gt;"","0000-"&amp;TEXT(Retenciones!$I27,"YYYY")&amp;"-"&amp;TEXT((N('Datos del Cliente'!$C$17)+COUNTIF(Retenciones!$A$5:$A27,"&lt;&gt;")),"000000"),"")</f>
        <v/>
      </c>
      <c r="E752" s="37"/>
    </row>
    <row r="753" spans="2:5">
      <c r="B753" s="36"/>
      <c r="C753" s="38" t="s">
        <v>129</v>
      </c>
      <c r="D753" s="39" t="str">
        <f>IF(Retenciones!$A27&lt;&gt;"",TEXT(Retenciones!$I27,"DD/MM/YYYY"),"")</f>
        <v/>
      </c>
      <c r="E753" s="37"/>
    </row>
    <row r="754" spans="2:5">
      <c r="B754" s="36"/>
      <c r="E754" s="37"/>
    </row>
    <row r="755" spans="2:5">
      <c r="B755" s="36"/>
      <c r="C755" s="86" t="s">
        <v>130</v>
      </c>
      <c r="D755" s="86"/>
      <c r="E755" s="37"/>
    </row>
    <row r="756" spans="2:5">
      <c r="B756" s="36"/>
      <c r="C756" s="38" t="s">
        <v>131</v>
      </c>
      <c r="D756" s="39" t="str">
        <f>IF(Retenciones!$A27&lt;&gt;"",'Datos del Cliente'!$C$7,"")</f>
        <v/>
      </c>
      <c r="E756" s="37"/>
    </row>
    <row r="757" spans="2:5">
      <c r="B757" s="36"/>
      <c r="C757" s="38" t="s">
        <v>132</v>
      </c>
      <c r="D757" s="40" t="str">
        <f>IFERROR(IF(Retenciones!$A27&lt;&gt;"",+('Datos del Cliente'!$C$8),""),"")</f>
        <v/>
      </c>
      <c r="E757" s="37"/>
    </row>
    <row r="758" spans="2:5" ht="25.5" customHeight="1">
      <c r="B758" s="36"/>
      <c r="C758" s="38" t="s">
        <v>133</v>
      </c>
      <c r="D758" s="41" t="str">
        <f>IF(Retenciones!$A27&lt;&gt;"",'Datos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758" s="37"/>
    </row>
    <row r="759" spans="2:5">
      <c r="B759" s="36"/>
      <c r="E759" s="37"/>
    </row>
    <row r="760" spans="2:5">
      <c r="B760" s="36"/>
      <c r="C760" s="86" t="s">
        <v>134</v>
      </c>
      <c r="D760" s="86"/>
      <c r="E760" s="37"/>
    </row>
    <row r="761" spans="2:5">
      <c r="B761" s="36"/>
      <c r="C761" s="38" t="s">
        <v>131</v>
      </c>
      <c r="D761" s="39" t="str">
        <f>IFERROR(IF(Retenciones!$A27&lt;&gt;"",INDEX('Sujetos Retenidos'!$B$5:$B$204,MATCH(Retenciones!$O27,'Sujetos Retenidos'!$A$5:$A$204,0)),""),"")</f>
        <v/>
      </c>
      <c r="E761" s="37"/>
    </row>
    <row r="762" spans="2:5">
      <c r="B762" s="36"/>
      <c r="C762" s="38" t="s">
        <v>132</v>
      </c>
      <c r="D762" s="40" t="str">
        <f>IFERROR(IF(Retenciones!$A27&lt;&gt;"",+INDEX('Sujetos Retenidos'!$A$5:$A$204,MATCH(Retenciones!$O27,'Sujetos Retenidos'!$A$5:$A$204,0)),""),"")</f>
        <v/>
      </c>
      <c r="E762" s="37"/>
    </row>
    <row r="763" spans="2:5" ht="25.5" customHeight="1">
      <c r="B763" s="36"/>
      <c r="C763" s="38" t="s">
        <v>133</v>
      </c>
      <c r="D763" s="41" t="str">
        <f>IFERROR(IF(Retenciones!$A27&lt;&gt;"",INDEX('Sujetos Retenidos'!$C$5:$C$204,MATCH(Retenciones!$O27,'Sujetos Retenidos'!$A$5:$A$204,0))&amp;" Localidad: "&amp;INDEX('Sujetos Retenidos'!$D$5:$D$204,MATCH(Retenciones!$O27,'Sujetos Retenidos'!$A$5:$A$204,0))&amp;" Provincia: "&amp;IF(ISNUMBER(SEARCH(" - ",INDEX('Sujetos Retenidos'!$E$5:$E$204,MATCH(Retenciones!$O27,'Sujetos Retenidos'!$A$5:$A$204,0)))),MID(INDEX('Sujetos Retenidos'!$E$5:$E$204,MATCH(Retenciones!$O27,'Sujetos Retenidos'!$A$5:$A$204,0)),SEARCH(" - ",INDEX('Sujetos Retenidos'!$E$5:$E$204,MATCH(Retenciones!$O27,'Sujetos Retenidos'!$A$5:$A$204,0)))+3,255),INDEX('Sujetos Retenidos'!$E$5:$E$204,MATCH(Retenciones!$O27,'Sujetos Retenidos'!$A$5:$A$204,0)))&amp;" C.P.: "&amp;INDEX('Sujetos Retenidos'!$F$5:$F$204,MATCH(Retenciones!$O27,'Sujetos Retenidos'!$A$5:$A$204,0)),""),"")</f>
        <v/>
      </c>
      <c r="E763" s="37"/>
    </row>
    <row r="764" spans="2:5">
      <c r="B764" s="36"/>
      <c r="E764" s="37"/>
    </row>
    <row r="765" spans="2:5">
      <c r="B765" s="36"/>
      <c r="C765" s="86" t="s">
        <v>135</v>
      </c>
      <c r="D765" s="86"/>
      <c r="E765" s="37"/>
    </row>
    <row r="766" spans="2:5" ht="21.75" customHeight="1">
      <c r="B766" s="36"/>
      <c r="C766" s="38" t="s">
        <v>136</v>
      </c>
      <c r="D766" s="41" t="str">
        <f>IF(Retenciones!$A27&lt;&gt;"",SUBSTITUTE(IF(ISNUMBER(SEARCH(" (",IF(ISNUMBER(SEARCH(" - ",Retenciones!$E27)),MID(Retenciones!$E27,SEARCH(" - ",Retenciones!$E27)+3,255),Retenciones!$E27))),LEFT(IF(ISNUMBER(SEARCH(" - ",Retenciones!$E27)),MID(Retenciones!$E27,SEARCH(" - ",Retenciones!$E27)+3,255),Retenciones!$E27),SEARCH(" (",IF(ISNUMBER(SEARCH(" - ",Retenciones!$E27)),MID(Retenciones!$E27,SEARCH(" - ",Retenciones!$E27)+3,255),Retenciones!$E27))-1),IF(ISNUMBER(SEARCH(" - ",Retenciones!$E27)),MID(Retenciones!$E27,SEARCH(" - ",Retenciones!$E27)+3,255),Retenciones!$E27)),"—","-"),"")</f>
        <v/>
      </c>
      <c r="E766" s="37"/>
    </row>
    <row r="767" spans="2:5" ht="21.75" customHeight="1">
      <c r="B767" s="36"/>
      <c r="C767" s="38" t="s">
        <v>137</v>
      </c>
      <c r="D767" s="41" t="str">
        <f>IF(Retenciones!$A27&lt;&gt;"",IF(ISNUMBER(SEARCH(" - ",Retenciones!$F27)),MID(Retenciones!$F27,SEARCH(" - ",Retenciones!$F27)+3,255),Retenciones!$F27),"")</f>
        <v/>
      </c>
      <c r="E767" s="37"/>
    </row>
    <row r="768" spans="2:5" ht="21.75" customHeight="1">
      <c r="B768" s="36"/>
      <c r="C768" s="38" t="s">
        <v>138</v>
      </c>
      <c r="D768" s="41" t="str">
        <f>IF(Retenciones!$A27&lt;&gt;"",Retenciones!$A27&amp;" Nro. "&amp;TEXT(Retenciones!$C27,"000000000000"),"")</f>
        <v/>
      </c>
      <c r="E768" s="37"/>
    </row>
    <row r="769" spans="2:5">
      <c r="B769" s="36"/>
      <c r="C769" s="38" t="s">
        <v>139</v>
      </c>
      <c r="D769" s="42" t="str">
        <f>IF(Retenciones!$A27&lt;&gt;"","$ "&amp;IF(MID(TEXT(INT(ROUND(Retenciones!$D27,2)),"000000000000"),1,3)&lt;&gt;"000",TEXT(VALUE(MID(TEXT(INT(ROUND(Retenciones!$D27,2)),"000000000000"),1,3)),"0")&amp;"."&amp;MID(TEXT(INT(ROUND(Retenciones!$D27,2)),"000000000000"),4,3)&amp;"."&amp;MID(TEXT(INT(ROUND(Retenciones!$D27,2)),"000000000000"),7,3)&amp;"."&amp;MID(TEXT(INT(ROUND(Retenciones!$D27,2)),"000000000000"),10,3),IF(MID(TEXT(INT(ROUND(Retenciones!$D27,2)),"000000000000"),4,3)&lt;&gt;"000",TEXT(VALUE(MID(TEXT(INT(ROUND(Retenciones!$D27,2)),"000000000000"),4,3)),"0")&amp;"."&amp;MID(TEXT(INT(ROUND(Retenciones!$D27,2)),"000000000000"),7,3)&amp;"."&amp;MID(TEXT(INT(ROUND(Retenciones!$D27,2)),"000000000000"),10,3),IF(MID(TEXT(INT(ROUND(Retenciones!$D27,2)),"000000000000"),7,3)&lt;&gt;"000",TEXT(VALUE(MID(TEXT(INT(ROUND(Retenciones!$D27,2)),"000000000000"),7,3)),"0")&amp;"."&amp;MID(TEXT(INT(ROUND(Retenciones!$D27,2)),"000000000000"),10,3),TEXT(VALUE(MID(TEXT(INT(ROUND(Retenciones!$D27,2)),"000000000000"),10,3)),"0"))))&amp;","&amp;TEXT(ROUND((ROUND(Retenciones!$D27,2)-INT(ROUND(Retenciones!$D27,2)))*100,0),"00"),"")</f>
        <v/>
      </c>
      <c r="E769" s="37"/>
    </row>
    <row r="770" spans="2:5">
      <c r="B770" s="36"/>
      <c r="C770" s="38" t="s">
        <v>140</v>
      </c>
      <c r="D770" s="39" t="str">
        <f>IF(Retenciones!$A27&lt;&gt;"","NO","")</f>
        <v/>
      </c>
      <c r="E770" s="37"/>
    </row>
    <row r="771" spans="2:5">
      <c r="B771" s="36"/>
      <c r="C771" s="38" t="s">
        <v>141</v>
      </c>
      <c r="D771" s="43" t="str">
        <f>IF(Retenciones!$A27&lt;&gt;"","$ "&amp;IF(MID(TEXT(INT(ROUND(Retenciones!$K27,2)),"000000000000"),1,3)&lt;&gt;"000",TEXT(VALUE(MID(TEXT(INT(ROUND(Retenciones!$K27,2)),"000000000000"),1,3)),"0")&amp;"."&amp;MID(TEXT(INT(ROUND(Retenciones!$K27,2)),"000000000000"),4,3)&amp;"."&amp;MID(TEXT(INT(ROUND(Retenciones!$K27,2)),"000000000000"),7,3)&amp;"."&amp;MID(TEXT(INT(ROUND(Retenciones!$K27,2)),"000000000000"),10,3),IF(MID(TEXT(INT(ROUND(Retenciones!$K27,2)),"000000000000"),4,3)&lt;&gt;"000",TEXT(VALUE(MID(TEXT(INT(ROUND(Retenciones!$K27,2)),"000000000000"),4,3)),"0")&amp;"."&amp;MID(TEXT(INT(ROUND(Retenciones!$K27,2)),"000000000000"),7,3)&amp;"."&amp;MID(TEXT(INT(ROUND(Retenciones!$K27,2)),"000000000000"),10,3),IF(MID(TEXT(INT(ROUND(Retenciones!$K27,2)),"000000000000"),7,3)&lt;&gt;"000",TEXT(VALUE(MID(TEXT(INT(ROUND(Retenciones!$K27,2)),"000000000000"),7,3)),"0")&amp;"."&amp;MID(TEXT(INT(ROUND(Retenciones!$K27,2)),"000000000000"),10,3),TEXT(VALUE(MID(TEXT(INT(ROUND(Retenciones!$K27,2)),"000000000000"),10,3)),"0"))))&amp;","&amp;TEXT(ROUND((ROUND(Retenciones!$K27,2)-INT(ROUND(Retenciones!$K27,2)))*100,0),"00"),"")</f>
        <v/>
      </c>
      <c r="E771" s="37"/>
    </row>
    <row r="772" spans="2:5">
      <c r="B772" s="36"/>
      <c r="E772" s="37"/>
    </row>
    <row r="773" spans="2:5">
      <c r="B773" s="36"/>
      <c r="E773" s="37"/>
    </row>
    <row r="774" spans="2:5">
      <c r="B774" s="36"/>
      <c r="C774" s="44" t="s">
        <v>142</v>
      </c>
      <c r="D774" s="45"/>
      <c r="E774" s="37"/>
    </row>
    <row r="775" spans="2:5">
      <c r="B775" s="36"/>
      <c r="E775" s="37"/>
    </row>
    <row r="776" spans="2:5">
      <c r="B776" s="36"/>
      <c r="C776" s="38" t="s">
        <v>143</v>
      </c>
      <c r="D776" s="39" t="str">
        <f>IF(Retenciones!$A27&lt;&gt;"",'Datos del Cliente'!$C$7,"")</f>
        <v/>
      </c>
      <c r="E776" s="37"/>
    </row>
    <row r="777" spans="2:5">
      <c r="B777" s="36"/>
      <c r="C777" s="38" t="s">
        <v>144</v>
      </c>
      <c r="D777" s="39" t="str">
        <f>IF(Retenciones!$A27&lt;&gt;"",'Datos del Cliente'!$C$14,"")</f>
        <v/>
      </c>
      <c r="E777" s="37"/>
    </row>
    <row r="778" spans="2:5">
      <c r="B778" s="36"/>
      <c r="E778" s="37"/>
    </row>
    <row r="779" spans="2:5" ht="15" customHeight="1">
      <c r="B779" s="36"/>
      <c r="C779" s="84" t="s">
        <v>145</v>
      </c>
      <c r="D779" s="84"/>
      <c r="E779" s="37"/>
    </row>
    <row r="780" spans="2:5">
      <c r="B780" s="36"/>
      <c r="C780" s="84"/>
      <c r="D780" s="84"/>
      <c r="E780" s="37"/>
    </row>
    <row r="781" spans="2:5">
      <c r="B781" s="36"/>
      <c r="C781" s="84"/>
      <c r="D781" s="84"/>
      <c r="E781" s="37"/>
    </row>
    <row r="782" spans="2:5">
      <c r="B782" s="46"/>
      <c r="C782" s="47"/>
      <c r="D782" s="47"/>
      <c r="E782" s="48"/>
    </row>
    <row r="784" spans="2:5" ht="25.5" customHeight="1">
      <c r="B784" s="34"/>
      <c r="C784" s="85" t="s">
        <v>127</v>
      </c>
      <c r="D784" s="85"/>
      <c r="E784" s="35"/>
    </row>
    <row r="785" spans="2:5">
      <c r="B785" s="36"/>
      <c r="E785" s="37"/>
    </row>
    <row r="786" spans="2:5">
      <c r="B786" s="36"/>
      <c r="C786" s="38" t="s">
        <v>128</v>
      </c>
      <c r="D786" s="39" t="str">
        <f>IF(Retenciones!$A28&lt;&gt;"","0000-"&amp;TEXT(Retenciones!$I28,"YYYY")&amp;"-"&amp;TEXT((N('Datos del Cliente'!$C$17)+COUNTIF(Retenciones!$A$5:$A28,"&lt;&gt;")),"000000"),"")</f>
        <v/>
      </c>
      <c r="E786" s="37"/>
    </row>
    <row r="787" spans="2:5">
      <c r="B787" s="36"/>
      <c r="C787" s="38" t="s">
        <v>129</v>
      </c>
      <c r="D787" s="39" t="str">
        <f>IF(Retenciones!$A28&lt;&gt;"",TEXT(Retenciones!$I28,"DD/MM/YYYY"),"")</f>
        <v/>
      </c>
      <c r="E787" s="37"/>
    </row>
    <row r="788" spans="2:5">
      <c r="B788" s="36"/>
      <c r="E788" s="37"/>
    </row>
    <row r="789" spans="2:5">
      <c r="B789" s="36"/>
      <c r="C789" s="86" t="s">
        <v>130</v>
      </c>
      <c r="D789" s="86"/>
      <c r="E789" s="37"/>
    </row>
    <row r="790" spans="2:5">
      <c r="B790" s="36"/>
      <c r="C790" s="38" t="s">
        <v>131</v>
      </c>
      <c r="D790" s="39" t="str">
        <f>IF(Retenciones!$A28&lt;&gt;"",'Datos del Cliente'!$C$7,"")</f>
        <v/>
      </c>
      <c r="E790" s="37"/>
    </row>
    <row r="791" spans="2:5">
      <c r="B791" s="36"/>
      <c r="C791" s="38" t="s">
        <v>132</v>
      </c>
      <c r="D791" s="40" t="str">
        <f>IFERROR(IF(Retenciones!$A28&lt;&gt;"",+('Datos del Cliente'!$C$8),""),"")</f>
        <v/>
      </c>
      <c r="E791" s="37"/>
    </row>
    <row r="792" spans="2:5" ht="25.5" customHeight="1">
      <c r="B792" s="36"/>
      <c r="C792" s="38" t="s">
        <v>133</v>
      </c>
      <c r="D792" s="41" t="str">
        <f>IF(Retenciones!$A28&lt;&gt;"",'Datos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792" s="37"/>
    </row>
    <row r="793" spans="2:5">
      <c r="B793" s="36"/>
      <c r="E793" s="37"/>
    </row>
    <row r="794" spans="2:5">
      <c r="B794" s="36"/>
      <c r="C794" s="86" t="s">
        <v>134</v>
      </c>
      <c r="D794" s="86"/>
      <c r="E794" s="37"/>
    </row>
    <row r="795" spans="2:5">
      <c r="B795" s="36"/>
      <c r="C795" s="38" t="s">
        <v>131</v>
      </c>
      <c r="D795" s="39" t="str">
        <f>IFERROR(IF(Retenciones!$A28&lt;&gt;"",INDEX('Sujetos Retenidos'!$B$5:$B$204,MATCH(Retenciones!$O28,'Sujetos Retenidos'!$A$5:$A$204,0)),""),"")</f>
        <v/>
      </c>
      <c r="E795" s="37"/>
    </row>
    <row r="796" spans="2:5">
      <c r="B796" s="36"/>
      <c r="C796" s="38" t="s">
        <v>132</v>
      </c>
      <c r="D796" s="40" t="str">
        <f>IFERROR(IF(Retenciones!$A28&lt;&gt;"",+INDEX('Sujetos Retenidos'!$A$5:$A$204,MATCH(Retenciones!$O28,'Sujetos Retenidos'!$A$5:$A$204,0)),""),"")</f>
        <v/>
      </c>
      <c r="E796" s="37"/>
    </row>
    <row r="797" spans="2:5" ht="25.5" customHeight="1">
      <c r="B797" s="36"/>
      <c r="C797" s="38" t="s">
        <v>133</v>
      </c>
      <c r="D797" s="41" t="str">
        <f>IFERROR(IF(Retenciones!$A28&lt;&gt;"",INDEX('Sujetos Retenidos'!$C$5:$C$204,MATCH(Retenciones!$O28,'Sujetos Retenidos'!$A$5:$A$204,0))&amp;" Localidad: "&amp;INDEX('Sujetos Retenidos'!$D$5:$D$204,MATCH(Retenciones!$O28,'Sujetos Retenidos'!$A$5:$A$204,0))&amp;" Provincia: "&amp;IF(ISNUMBER(SEARCH(" - ",INDEX('Sujetos Retenidos'!$E$5:$E$204,MATCH(Retenciones!$O28,'Sujetos Retenidos'!$A$5:$A$204,0)))),MID(INDEX('Sujetos Retenidos'!$E$5:$E$204,MATCH(Retenciones!$O28,'Sujetos Retenidos'!$A$5:$A$204,0)),SEARCH(" - ",INDEX('Sujetos Retenidos'!$E$5:$E$204,MATCH(Retenciones!$O28,'Sujetos Retenidos'!$A$5:$A$204,0)))+3,255),INDEX('Sujetos Retenidos'!$E$5:$E$204,MATCH(Retenciones!$O28,'Sujetos Retenidos'!$A$5:$A$204,0)))&amp;" C.P.: "&amp;INDEX('Sujetos Retenidos'!$F$5:$F$204,MATCH(Retenciones!$O28,'Sujetos Retenidos'!$A$5:$A$204,0)),""),"")</f>
        <v/>
      </c>
      <c r="E797" s="37"/>
    </row>
    <row r="798" spans="2:5">
      <c r="B798" s="36"/>
      <c r="E798" s="37"/>
    </row>
    <row r="799" spans="2:5">
      <c r="B799" s="36"/>
      <c r="C799" s="86" t="s">
        <v>135</v>
      </c>
      <c r="D799" s="86"/>
      <c r="E799" s="37"/>
    </row>
    <row r="800" spans="2:5" ht="21.75" customHeight="1">
      <c r="B800" s="36"/>
      <c r="C800" s="38" t="s">
        <v>136</v>
      </c>
      <c r="D800" s="41" t="str">
        <f>IF(Retenciones!$A28&lt;&gt;"",SUBSTITUTE(IF(ISNUMBER(SEARCH(" (",IF(ISNUMBER(SEARCH(" - ",Retenciones!$E28)),MID(Retenciones!$E28,SEARCH(" - ",Retenciones!$E28)+3,255),Retenciones!$E28))),LEFT(IF(ISNUMBER(SEARCH(" - ",Retenciones!$E28)),MID(Retenciones!$E28,SEARCH(" - ",Retenciones!$E28)+3,255),Retenciones!$E28),SEARCH(" (",IF(ISNUMBER(SEARCH(" - ",Retenciones!$E28)),MID(Retenciones!$E28,SEARCH(" - ",Retenciones!$E28)+3,255),Retenciones!$E28))-1),IF(ISNUMBER(SEARCH(" - ",Retenciones!$E28)),MID(Retenciones!$E28,SEARCH(" - ",Retenciones!$E28)+3,255),Retenciones!$E28)),"—","-"),"")</f>
        <v/>
      </c>
      <c r="E800" s="37"/>
    </row>
    <row r="801" spans="2:5" ht="21.75" customHeight="1">
      <c r="B801" s="36"/>
      <c r="C801" s="38" t="s">
        <v>137</v>
      </c>
      <c r="D801" s="41" t="str">
        <f>IF(Retenciones!$A28&lt;&gt;"",IF(ISNUMBER(SEARCH(" - ",Retenciones!$F28)),MID(Retenciones!$F28,SEARCH(" - ",Retenciones!$F28)+3,255),Retenciones!$F28),"")</f>
        <v/>
      </c>
      <c r="E801" s="37"/>
    </row>
    <row r="802" spans="2:5" ht="21.75" customHeight="1">
      <c r="B802" s="36"/>
      <c r="C802" s="38" t="s">
        <v>138</v>
      </c>
      <c r="D802" s="41" t="str">
        <f>IF(Retenciones!$A28&lt;&gt;"",Retenciones!$A28&amp;" Nro. "&amp;TEXT(Retenciones!$C28,"000000000000"),"")</f>
        <v/>
      </c>
      <c r="E802" s="37"/>
    </row>
    <row r="803" spans="2:5">
      <c r="B803" s="36"/>
      <c r="C803" s="38" t="s">
        <v>139</v>
      </c>
      <c r="D803" s="42" t="str">
        <f>IF(Retenciones!$A28&lt;&gt;"","$ "&amp;IF(MID(TEXT(INT(ROUND(Retenciones!$D28,2)),"000000000000"),1,3)&lt;&gt;"000",TEXT(VALUE(MID(TEXT(INT(ROUND(Retenciones!$D28,2)),"000000000000"),1,3)),"0")&amp;"."&amp;MID(TEXT(INT(ROUND(Retenciones!$D28,2)),"000000000000"),4,3)&amp;"."&amp;MID(TEXT(INT(ROUND(Retenciones!$D28,2)),"000000000000"),7,3)&amp;"."&amp;MID(TEXT(INT(ROUND(Retenciones!$D28,2)),"000000000000"),10,3),IF(MID(TEXT(INT(ROUND(Retenciones!$D28,2)),"000000000000"),4,3)&lt;&gt;"000",TEXT(VALUE(MID(TEXT(INT(ROUND(Retenciones!$D28,2)),"000000000000"),4,3)),"0")&amp;"."&amp;MID(TEXT(INT(ROUND(Retenciones!$D28,2)),"000000000000"),7,3)&amp;"."&amp;MID(TEXT(INT(ROUND(Retenciones!$D28,2)),"000000000000"),10,3),IF(MID(TEXT(INT(ROUND(Retenciones!$D28,2)),"000000000000"),7,3)&lt;&gt;"000",TEXT(VALUE(MID(TEXT(INT(ROUND(Retenciones!$D28,2)),"000000000000"),7,3)),"0")&amp;"."&amp;MID(TEXT(INT(ROUND(Retenciones!$D28,2)),"000000000000"),10,3),TEXT(VALUE(MID(TEXT(INT(ROUND(Retenciones!$D28,2)),"000000000000"),10,3)),"0"))))&amp;","&amp;TEXT(ROUND((ROUND(Retenciones!$D28,2)-INT(ROUND(Retenciones!$D28,2)))*100,0),"00"),"")</f>
        <v/>
      </c>
      <c r="E803" s="37"/>
    </row>
    <row r="804" spans="2:5">
      <c r="B804" s="36"/>
      <c r="C804" s="38" t="s">
        <v>140</v>
      </c>
      <c r="D804" s="39" t="str">
        <f>IF(Retenciones!$A28&lt;&gt;"","NO","")</f>
        <v/>
      </c>
      <c r="E804" s="37"/>
    </row>
    <row r="805" spans="2:5">
      <c r="B805" s="36"/>
      <c r="C805" s="38" t="s">
        <v>141</v>
      </c>
      <c r="D805" s="43" t="str">
        <f>IF(Retenciones!$A28&lt;&gt;"","$ "&amp;IF(MID(TEXT(INT(ROUND(Retenciones!$K28,2)),"000000000000"),1,3)&lt;&gt;"000",TEXT(VALUE(MID(TEXT(INT(ROUND(Retenciones!$K28,2)),"000000000000"),1,3)),"0")&amp;"."&amp;MID(TEXT(INT(ROUND(Retenciones!$K28,2)),"000000000000"),4,3)&amp;"."&amp;MID(TEXT(INT(ROUND(Retenciones!$K28,2)),"000000000000"),7,3)&amp;"."&amp;MID(TEXT(INT(ROUND(Retenciones!$K28,2)),"000000000000"),10,3),IF(MID(TEXT(INT(ROUND(Retenciones!$K28,2)),"000000000000"),4,3)&lt;&gt;"000",TEXT(VALUE(MID(TEXT(INT(ROUND(Retenciones!$K28,2)),"000000000000"),4,3)),"0")&amp;"."&amp;MID(TEXT(INT(ROUND(Retenciones!$K28,2)),"000000000000"),7,3)&amp;"."&amp;MID(TEXT(INT(ROUND(Retenciones!$K28,2)),"000000000000"),10,3),IF(MID(TEXT(INT(ROUND(Retenciones!$K28,2)),"000000000000"),7,3)&lt;&gt;"000",TEXT(VALUE(MID(TEXT(INT(ROUND(Retenciones!$K28,2)),"000000000000"),7,3)),"0")&amp;"."&amp;MID(TEXT(INT(ROUND(Retenciones!$K28,2)),"000000000000"),10,3),TEXT(VALUE(MID(TEXT(INT(ROUND(Retenciones!$K28,2)),"000000000000"),10,3)),"0"))))&amp;","&amp;TEXT(ROUND((ROUND(Retenciones!$K28,2)-INT(ROUND(Retenciones!$K28,2)))*100,0),"00"),"")</f>
        <v/>
      </c>
      <c r="E805" s="37"/>
    </row>
    <row r="806" spans="2:5">
      <c r="B806" s="36"/>
      <c r="E806" s="37"/>
    </row>
    <row r="807" spans="2:5">
      <c r="B807" s="36"/>
      <c r="E807" s="37"/>
    </row>
    <row r="808" spans="2:5">
      <c r="B808" s="36"/>
      <c r="C808" s="44" t="s">
        <v>142</v>
      </c>
      <c r="D808" s="45"/>
      <c r="E808" s="37"/>
    </row>
    <row r="809" spans="2:5">
      <c r="B809" s="36"/>
      <c r="E809" s="37"/>
    </row>
    <row r="810" spans="2:5">
      <c r="B810" s="36"/>
      <c r="C810" s="38" t="s">
        <v>143</v>
      </c>
      <c r="D810" s="39" t="str">
        <f>IF(Retenciones!$A28&lt;&gt;"",'Datos del Cliente'!$C$7,"")</f>
        <v/>
      </c>
      <c r="E810" s="37"/>
    </row>
    <row r="811" spans="2:5">
      <c r="B811" s="36"/>
      <c r="C811" s="38" t="s">
        <v>144</v>
      </c>
      <c r="D811" s="39" t="str">
        <f>IF(Retenciones!$A28&lt;&gt;"",'Datos del Cliente'!$C$14,"")</f>
        <v/>
      </c>
      <c r="E811" s="37"/>
    </row>
    <row r="812" spans="2:5">
      <c r="B812" s="36"/>
      <c r="E812" s="37"/>
    </row>
    <row r="813" spans="2:5" ht="15" customHeight="1">
      <c r="B813" s="36"/>
      <c r="C813" s="84" t="s">
        <v>145</v>
      </c>
      <c r="D813" s="84"/>
      <c r="E813" s="37"/>
    </row>
    <row r="814" spans="2:5">
      <c r="B814" s="36"/>
      <c r="C814" s="84"/>
      <c r="D814" s="84"/>
      <c r="E814" s="37"/>
    </row>
    <row r="815" spans="2:5">
      <c r="B815" s="36"/>
      <c r="C815" s="84"/>
      <c r="D815" s="84"/>
      <c r="E815" s="37"/>
    </row>
    <row r="816" spans="2:5">
      <c r="B816" s="46"/>
      <c r="C816" s="47"/>
      <c r="D816" s="47"/>
      <c r="E816" s="48"/>
    </row>
    <row r="818" spans="2:5" ht="25.5" customHeight="1">
      <c r="B818" s="34"/>
      <c r="C818" s="85" t="s">
        <v>127</v>
      </c>
      <c r="D818" s="85"/>
      <c r="E818" s="35"/>
    </row>
    <row r="819" spans="2:5">
      <c r="B819" s="36"/>
      <c r="E819" s="37"/>
    </row>
    <row r="820" spans="2:5">
      <c r="B820" s="36"/>
      <c r="C820" s="38" t="s">
        <v>128</v>
      </c>
      <c r="D820" s="39" t="str">
        <f>IF(Retenciones!$A29&lt;&gt;"","0000-"&amp;TEXT(Retenciones!$I29,"YYYY")&amp;"-"&amp;TEXT((N('Datos del Cliente'!$C$17)+COUNTIF(Retenciones!$A$5:$A29,"&lt;&gt;")),"000000"),"")</f>
        <v/>
      </c>
      <c r="E820" s="37"/>
    </row>
    <row r="821" spans="2:5">
      <c r="B821" s="36"/>
      <c r="C821" s="38" t="s">
        <v>129</v>
      </c>
      <c r="D821" s="39" t="str">
        <f>IF(Retenciones!$A29&lt;&gt;"",TEXT(Retenciones!$I29,"DD/MM/YYYY"),"")</f>
        <v/>
      </c>
      <c r="E821" s="37"/>
    </row>
    <row r="822" spans="2:5">
      <c r="B822" s="36"/>
      <c r="E822" s="37"/>
    </row>
    <row r="823" spans="2:5">
      <c r="B823" s="36"/>
      <c r="C823" s="86" t="s">
        <v>130</v>
      </c>
      <c r="D823" s="86"/>
      <c r="E823" s="37"/>
    </row>
    <row r="824" spans="2:5">
      <c r="B824" s="36"/>
      <c r="C824" s="38" t="s">
        <v>131</v>
      </c>
      <c r="D824" s="39" t="str">
        <f>IF(Retenciones!$A29&lt;&gt;"",'Datos del Cliente'!$C$7,"")</f>
        <v/>
      </c>
      <c r="E824" s="37"/>
    </row>
    <row r="825" spans="2:5">
      <c r="B825" s="36"/>
      <c r="C825" s="38" t="s">
        <v>132</v>
      </c>
      <c r="D825" s="40" t="str">
        <f>IFERROR(IF(Retenciones!$A29&lt;&gt;"",+('Datos del Cliente'!$C$8),""),"")</f>
        <v/>
      </c>
      <c r="E825" s="37"/>
    </row>
    <row r="826" spans="2:5" ht="25.5" customHeight="1">
      <c r="B826" s="36"/>
      <c r="C826" s="38" t="s">
        <v>133</v>
      </c>
      <c r="D826" s="41" t="str">
        <f>IF(Retenciones!$A29&lt;&gt;"",'Datos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826" s="37"/>
    </row>
    <row r="827" spans="2:5">
      <c r="B827" s="36"/>
      <c r="E827" s="37"/>
    </row>
    <row r="828" spans="2:5">
      <c r="B828" s="36"/>
      <c r="C828" s="86" t="s">
        <v>134</v>
      </c>
      <c r="D828" s="86"/>
      <c r="E828" s="37"/>
    </row>
    <row r="829" spans="2:5">
      <c r="B829" s="36"/>
      <c r="C829" s="38" t="s">
        <v>131</v>
      </c>
      <c r="D829" s="39" t="str">
        <f>IFERROR(IF(Retenciones!$A29&lt;&gt;"",INDEX('Sujetos Retenidos'!$B$5:$B$204,MATCH(Retenciones!$O29,'Sujetos Retenidos'!$A$5:$A$204,0)),""),"")</f>
        <v/>
      </c>
      <c r="E829" s="37"/>
    </row>
    <row r="830" spans="2:5">
      <c r="B830" s="36"/>
      <c r="C830" s="38" t="s">
        <v>132</v>
      </c>
      <c r="D830" s="40" t="str">
        <f>IFERROR(IF(Retenciones!$A29&lt;&gt;"",+INDEX('Sujetos Retenidos'!$A$5:$A$204,MATCH(Retenciones!$O29,'Sujetos Retenidos'!$A$5:$A$204,0)),""),"")</f>
        <v/>
      </c>
      <c r="E830" s="37"/>
    </row>
    <row r="831" spans="2:5" ht="25.5" customHeight="1">
      <c r="B831" s="36"/>
      <c r="C831" s="38" t="s">
        <v>133</v>
      </c>
      <c r="D831" s="41" t="str">
        <f>IFERROR(IF(Retenciones!$A29&lt;&gt;"",INDEX('Sujetos Retenidos'!$C$5:$C$204,MATCH(Retenciones!$O29,'Sujetos Retenidos'!$A$5:$A$204,0))&amp;" Localidad: "&amp;INDEX('Sujetos Retenidos'!$D$5:$D$204,MATCH(Retenciones!$O29,'Sujetos Retenidos'!$A$5:$A$204,0))&amp;" Provincia: "&amp;IF(ISNUMBER(SEARCH(" - ",INDEX('Sujetos Retenidos'!$E$5:$E$204,MATCH(Retenciones!$O29,'Sujetos Retenidos'!$A$5:$A$204,0)))),MID(INDEX('Sujetos Retenidos'!$E$5:$E$204,MATCH(Retenciones!$O29,'Sujetos Retenidos'!$A$5:$A$204,0)),SEARCH(" - ",INDEX('Sujetos Retenidos'!$E$5:$E$204,MATCH(Retenciones!$O29,'Sujetos Retenidos'!$A$5:$A$204,0)))+3,255),INDEX('Sujetos Retenidos'!$E$5:$E$204,MATCH(Retenciones!$O29,'Sujetos Retenidos'!$A$5:$A$204,0)))&amp;" C.P.: "&amp;INDEX('Sujetos Retenidos'!$F$5:$F$204,MATCH(Retenciones!$O29,'Sujetos Retenidos'!$A$5:$A$204,0)),""),"")</f>
        <v/>
      </c>
      <c r="E831" s="37"/>
    </row>
    <row r="832" spans="2:5">
      <c r="B832" s="36"/>
      <c r="E832" s="37"/>
    </row>
    <row r="833" spans="2:5">
      <c r="B833" s="36"/>
      <c r="C833" s="86" t="s">
        <v>135</v>
      </c>
      <c r="D833" s="86"/>
      <c r="E833" s="37"/>
    </row>
    <row r="834" spans="2:5" ht="21.75" customHeight="1">
      <c r="B834" s="36"/>
      <c r="C834" s="38" t="s">
        <v>136</v>
      </c>
      <c r="D834" s="41" t="str">
        <f>IF(Retenciones!$A29&lt;&gt;"",SUBSTITUTE(IF(ISNUMBER(SEARCH(" (",IF(ISNUMBER(SEARCH(" - ",Retenciones!$E29)),MID(Retenciones!$E29,SEARCH(" - ",Retenciones!$E29)+3,255),Retenciones!$E29))),LEFT(IF(ISNUMBER(SEARCH(" - ",Retenciones!$E29)),MID(Retenciones!$E29,SEARCH(" - ",Retenciones!$E29)+3,255),Retenciones!$E29),SEARCH(" (",IF(ISNUMBER(SEARCH(" - ",Retenciones!$E29)),MID(Retenciones!$E29,SEARCH(" - ",Retenciones!$E29)+3,255),Retenciones!$E29))-1),IF(ISNUMBER(SEARCH(" - ",Retenciones!$E29)),MID(Retenciones!$E29,SEARCH(" - ",Retenciones!$E29)+3,255),Retenciones!$E29)),"—","-"),"")</f>
        <v/>
      </c>
      <c r="E834" s="37"/>
    </row>
    <row r="835" spans="2:5" ht="21.75" customHeight="1">
      <c r="B835" s="36"/>
      <c r="C835" s="38" t="s">
        <v>137</v>
      </c>
      <c r="D835" s="41" t="str">
        <f>IF(Retenciones!$A29&lt;&gt;"",IF(ISNUMBER(SEARCH(" - ",Retenciones!$F29)),MID(Retenciones!$F29,SEARCH(" - ",Retenciones!$F29)+3,255),Retenciones!$F29),"")</f>
        <v/>
      </c>
      <c r="E835" s="37"/>
    </row>
    <row r="836" spans="2:5" ht="21.75" customHeight="1">
      <c r="B836" s="36"/>
      <c r="C836" s="38" t="s">
        <v>138</v>
      </c>
      <c r="D836" s="41" t="str">
        <f>IF(Retenciones!$A29&lt;&gt;"",Retenciones!$A29&amp;" Nro. "&amp;TEXT(Retenciones!$C29,"000000000000"),"")</f>
        <v/>
      </c>
      <c r="E836" s="37"/>
    </row>
    <row r="837" spans="2:5">
      <c r="B837" s="36"/>
      <c r="C837" s="38" t="s">
        <v>139</v>
      </c>
      <c r="D837" s="42" t="str">
        <f>IF(Retenciones!$A29&lt;&gt;"","$ "&amp;IF(MID(TEXT(INT(ROUND(Retenciones!$D29,2)),"000000000000"),1,3)&lt;&gt;"000",TEXT(VALUE(MID(TEXT(INT(ROUND(Retenciones!$D29,2)),"000000000000"),1,3)),"0")&amp;"."&amp;MID(TEXT(INT(ROUND(Retenciones!$D29,2)),"000000000000"),4,3)&amp;"."&amp;MID(TEXT(INT(ROUND(Retenciones!$D29,2)),"000000000000"),7,3)&amp;"."&amp;MID(TEXT(INT(ROUND(Retenciones!$D29,2)),"000000000000"),10,3),IF(MID(TEXT(INT(ROUND(Retenciones!$D29,2)),"000000000000"),4,3)&lt;&gt;"000",TEXT(VALUE(MID(TEXT(INT(ROUND(Retenciones!$D29,2)),"000000000000"),4,3)),"0")&amp;"."&amp;MID(TEXT(INT(ROUND(Retenciones!$D29,2)),"000000000000"),7,3)&amp;"."&amp;MID(TEXT(INT(ROUND(Retenciones!$D29,2)),"000000000000"),10,3),IF(MID(TEXT(INT(ROUND(Retenciones!$D29,2)),"000000000000"),7,3)&lt;&gt;"000",TEXT(VALUE(MID(TEXT(INT(ROUND(Retenciones!$D29,2)),"000000000000"),7,3)),"0")&amp;"."&amp;MID(TEXT(INT(ROUND(Retenciones!$D29,2)),"000000000000"),10,3),TEXT(VALUE(MID(TEXT(INT(ROUND(Retenciones!$D29,2)),"000000000000"),10,3)),"0"))))&amp;","&amp;TEXT(ROUND((ROUND(Retenciones!$D29,2)-INT(ROUND(Retenciones!$D29,2)))*100,0),"00"),"")</f>
        <v/>
      </c>
      <c r="E837" s="37"/>
    </row>
    <row r="838" spans="2:5">
      <c r="B838" s="36"/>
      <c r="C838" s="38" t="s">
        <v>140</v>
      </c>
      <c r="D838" s="39" t="str">
        <f>IF(Retenciones!$A29&lt;&gt;"","NO","")</f>
        <v/>
      </c>
      <c r="E838" s="37"/>
    </row>
    <row r="839" spans="2:5">
      <c r="B839" s="36"/>
      <c r="C839" s="38" t="s">
        <v>141</v>
      </c>
      <c r="D839" s="43" t="str">
        <f>IF(Retenciones!$A29&lt;&gt;"","$ "&amp;IF(MID(TEXT(INT(ROUND(Retenciones!$K29,2)),"000000000000"),1,3)&lt;&gt;"000",TEXT(VALUE(MID(TEXT(INT(ROUND(Retenciones!$K29,2)),"000000000000"),1,3)),"0")&amp;"."&amp;MID(TEXT(INT(ROUND(Retenciones!$K29,2)),"000000000000"),4,3)&amp;"."&amp;MID(TEXT(INT(ROUND(Retenciones!$K29,2)),"000000000000"),7,3)&amp;"."&amp;MID(TEXT(INT(ROUND(Retenciones!$K29,2)),"000000000000"),10,3),IF(MID(TEXT(INT(ROUND(Retenciones!$K29,2)),"000000000000"),4,3)&lt;&gt;"000",TEXT(VALUE(MID(TEXT(INT(ROUND(Retenciones!$K29,2)),"000000000000"),4,3)),"0")&amp;"."&amp;MID(TEXT(INT(ROUND(Retenciones!$K29,2)),"000000000000"),7,3)&amp;"."&amp;MID(TEXT(INT(ROUND(Retenciones!$K29,2)),"000000000000"),10,3),IF(MID(TEXT(INT(ROUND(Retenciones!$K29,2)),"000000000000"),7,3)&lt;&gt;"000",TEXT(VALUE(MID(TEXT(INT(ROUND(Retenciones!$K29,2)),"000000000000"),7,3)),"0")&amp;"."&amp;MID(TEXT(INT(ROUND(Retenciones!$K29,2)),"000000000000"),10,3),TEXT(VALUE(MID(TEXT(INT(ROUND(Retenciones!$K29,2)),"000000000000"),10,3)),"0"))))&amp;","&amp;TEXT(ROUND((ROUND(Retenciones!$K29,2)-INT(ROUND(Retenciones!$K29,2)))*100,0),"00"),"")</f>
        <v/>
      </c>
      <c r="E839" s="37"/>
    </row>
    <row r="840" spans="2:5">
      <c r="B840" s="36"/>
      <c r="E840" s="37"/>
    </row>
    <row r="841" spans="2:5">
      <c r="B841" s="36"/>
      <c r="E841" s="37"/>
    </row>
    <row r="842" spans="2:5">
      <c r="B842" s="36"/>
      <c r="C842" s="44" t="s">
        <v>142</v>
      </c>
      <c r="D842" s="45"/>
      <c r="E842" s="37"/>
    </row>
    <row r="843" spans="2:5">
      <c r="B843" s="36"/>
      <c r="E843" s="37"/>
    </row>
    <row r="844" spans="2:5">
      <c r="B844" s="36"/>
      <c r="C844" s="38" t="s">
        <v>143</v>
      </c>
      <c r="D844" s="39" t="str">
        <f>IF(Retenciones!$A29&lt;&gt;"",'Datos del Cliente'!$C$7,"")</f>
        <v/>
      </c>
      <c r="E844" s="37"/>
    </row>
    <row r="845" spans="2:5">
      <c r="B845" s="36"/>
      <c r="C845" s="38" t="s">
        <v>144</v>
      </c>
      <c r="D845" s="39" t="str">
        <f>IF(Retenciones!$A29&lt;&gt;"",'Datos del Cliente'!$C$14,"")</f>
        <v/>
      </c>
      <c r="E845" s="37"/>
    </row>
    <row r="846" spans="2:5">
      <c r="B846" s="36"/>
      <c r="E846" s="37"/>
    </row>
    <row r="847" spans="2:5" ht="15" customHeight="1">
      <c r="B847" s="36"/>
      <c r="C847" s="84" t="s">
        <v>145</v>
      </c>
      <c r="D847" s="84"/>
      <c r="E847" s="37"/>
    </row>
    <row r="848" spans="2:5">
      <c r="B848" s="36"/>
      <c r="C848" s="84"/>
      <c r="D848" s="84"/>
      <c r="E848" s="37"/>
    </row>
    <row r="849" spans="2:5">
      <c r="B849" s="36"/>
      <c r="C849" s="84"/>
      <c r="D849" s="84"/>
      <c r="E849" s="37"/>
    </row>
    <row r="850" spans="2:5">
      <c r="B850" s="46"/>
      <c r="C850" s="47"/>
      <c r="D850" s="47"/>
      <c r="E850" s="48"/>
    </row>
    <row r="852" spans="2:5" ht="25.5" customHeight="1">
      <c r="B852" s="34"/>
      <c r="C852" s="85" t="s">
        <v>127</v>
      </c>
      <c r="D852" s="85"/>
      <c r="E852" s="35"/>
    </row>
    <row r="853" spans="2:5">
      <c r="B853" s="36"/>
      <c r="E853" s="37"/>
    </row>
    <row r="854" spans="2:5">
      <c r="B854" s="36"/>
      <c r="C854" s="38" t="s">
        <v>128</v>
      </c>
      <c r="D854" s="39" t="str">
        <f>IF(Retenciones!$A30&lt;&gt;"","0000-"&amp;TEXT(Retenciones!$I30,"YYYY")&amp;"-"&amp;TEXT((N('Datos del Cliente'!$C$17)+COUNTIF(Retenciones!$A$5:$A30,"&lt;&gt;")),"000000"),"")</f>
        <v/>
      </c>
      <c r="E854" s="37"/>
    </row>
    <row r="855" spans="2:5">
      <c r="B855" s="36"/>
      <c r="C855" s="38" t="s">
        <v>129</v>
      </c>
      <c r="D855" s="39" t="str">
        <f>IF(Retenciones!$A30&lt;&gt;"",TEXT(Retenciones!$I30,"DD/MM/YYYY"),"")</f>
        <v/>
      </c>
      <c r="E855" s="37"/>
    </row>
    <row r="856" spans="2:5">
      <c r="B856" s="36"/>
      <c r="E856" s="37"/>
    </row>
    <row r="857" spans="2:5">
      <c r="B857" s="36"/>
      <c r="C857" s="86" t="s">
        <v>130</v>
      </c>
      <c r="D857" s="86"/>
      <c r="E857" s="37"/>
    </row>
    <row r="858" spans="2:5">
      <c r="B858" s="36"/>
      <c r="C858" s="38" t="s">
        <v>131</v>
      </c>
      <c r="D858" s="39" t="str">
        <f>IF(Retenciones!$A30&lt;&gt;"",'Datos del Cliente'!$C$7,"")</f>
        <v/>
      </c>
      <c r="E858" s="37"/>
    </row>
    <row r="859" spans="2:5">
      <c r="B859" s="36"/>
      <c r="C859" s="38" t="s">
        <v>132</v>
      </c>
      <c r="D859" s="40" t="str">
        <f>IFERROR(IF(Retenciones!$A30&lt;&gt;"",+('Datos del Cliente'!$C$8),""),"")</f>
        <v/>
      </c>
      <c r="E859" s="37"/>
    </row>
    <row r="860" spans="2:5" ht="25.5" customHeight="1">
      <c r="B860" s="36"/>
      <c r="C860" s="38" t="s">
        <v>133</v>
      </c>
      <c r="D860" s="41" t="str">
        <f>IF(Retenciones!$A30&lt;&gt;"",'Datos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860" s="37"/>
    </row>
    <row r="861" spans="2:5">
      <c r="B861" s="36"/>
      <c r="E861" s="37"/>
    </row>
    <row r="862" spans="2:5">
      <c r="B862" s="36"/>
      <c r="C862" s="86" t="s">
        <v>134</v>
      </c>
      <c r="D862" s="86"/>
      <c r="E862" s="37"/>
    </row>
    <row r="863" spans="2:5">
      <c r="B863" s="36"/>
      <c r="C863" s="38" t="s">
        <v>131</v>
      </c>
      <c r="D863" s="39" t="str">
        <f>IFERROR(IF(Retenciones!$A30&lt;&gt;"",INDEX('Sujetos Retenidos'!$B$5:$B$204,MATCH(Retenciones!$O30,'Sujetos Retenidos'!$A$5:$A$204,0)),""),"")</f>
        <v/>
      </c>
      <c r="E863" s="37"/>
    </row>
    <row r="864" spans="2:5">
      <c r="B864" s="36"/>
      <c r="C864" s="38" t="s">
        <v>132</v>
      </c>
      <c r="D864" s="40" t="str">
        <f>IFERROR(IF(Retenciones!$A30&lt;&gt;"",+INDEX('Sujetos Retenidos'!$A$5:$A$204,MATCH(Retenciones!$O30,'Sujetos Retenidos'!$A$5:$A$204,0)),""),"")</f>
        <v/>
      </c>
      <c r="E864" s="37"/>
    </row>
    <row r="865" spans="2:5" ht="25.5" customHeight="1">
      <c r="B865" s="36"/>
      <c r="C865" s="38" t="s">
        <v>133</v>
      </c>
      <c r="D865" s="41" t="str">
        <f>IFERROR(IF(Retenciones!$A30&lt;&gt;"",INDEX('Sujetos Retenidos'!$C$5:$C$204,MATCH(Retenciones!$O30,'Sujetos Retenidos'!$A$5:$A$204,0))&amp;" Localidad: "&amp;INDEX('Sujetos Retenidos'!$D$5:$D$204,MATCH(Retenciones!$O30,'Sujetos Retenidos'!$A$5:$A$204,0))&amp;" Provincia: "&amp;IF(ISNUMBER(SEARCH(" - ",INDEX('Sujetos Retenidos'!$E$5:$E$204,MATCH(Retenciones!$O30,'Sujetos Retenidos'!$A$5:$A$204,0)))),MID(INDEX('Sujetos Retenidos'!$E$5:$E$204,MATCH(Retenciones!$O30,'Sujetos Retenidos'!$A$5:$A$204,0)),SEARCH(" - ",INDEX('Sujetos Retenidos'!$E$5:$E$204,MATCH(Retenciones!$O30,'Sujetos Retenidos'!$A$5:$A$204,0)))+3,255),INDEX('Sujetos Retenidos'!$E$5:$E$204,MATCH(Retenciones!$O30,'Sujetos Retenidos'!$A$5:$A$204,0)))&amp;" C.P.: "&amp;INDEX('Sujetos Retenidos'!$F$5:$F$204,MATCH(Retenciones!$O30,'Sujetos Retenidos'!$A$5:$A$204,0)),""),"")</f>
        <v/>
      </c>
      <c r="E865" s="37"/>
    </row>
    <row r="866" spans="2:5">
      <c r="B866" s="36"/>
      <c r="E866" s="37"/>
    </row>
    <row r="867" spans="2:5">
      <c r="B867" s="36"/>
      <c r="C867" s="86" t="s">
        <v>135</v>
      </c>
      <c r="D867" s="86"/>
      <c r="E867" s="37"/>
    </row>
    <row r="868" spans="2:5" ht="21.75" customHeight="1">
      <c r="B868" s="36"/>
      <c r="C868" s="38" t="s">
        <v>136</v>
      </c>
      <c r="D868" s="41" t="str">
        <f>IF(Retenciones!$A30&lt;&gt;"",SUBSTITUTE(IF(ISNUMBER(SEARCH(" (",IF(ISNUMBER(SEARCH(" - ",Retenciones!$E30)),MID(Retenciones!$E30,SEARCH(" - ",Retenciones!$E30)+3,255),Retenciones!$E30))),LEFT(IF(ISNUMBER(SEARCH(" - ",Retenciones!$E30)),MID(Retenciones!$E30,SEARCH(" - ",Retenciones!$E30)+3,255),Retenciones!$E30),SEARCH(" (",IF(ISNUMBER(SEARCH(" - ",Retenciones!$E30)),MID(Retenciones!$E30,SEARCH(" - ",Retenciones!$E30)+3,255),Retenciones!$E30))-1),IF(ISNUMBER(SEARCH(" - ",Retenciones!$E30)),MID(Retenciones!$E30,SEARCH(" - ",Retenciones!$E30)+3,255),Retenciones!$E30)),"—","-"),"")</f>
        <v/>
      </c>
      <c r="E868" s="37"/>
    </row>
    <row r="869" spans="2:5" ht="21.75" customHeight="1">
      <c r="B869" s="36"/>
      <c r="C869" s="38" t="s">
        <v>137</v>
      </c>
      <c r="D869" s="41" t="str">
        <f>IF(Retenciones!$A30&lt;&gt;"",IF(ISNUMBER(SEARCH(" - ",Retenciones!$F30)),MID(Retenciones!$F30,SEARCH(" - ",Retenciones!$F30)+3,255),Retenciones!$F30),"")</f>
        <v/>
      </c>
      <c r="E869" s="37"/>
    </row>
    <row r="870" spans="2:5" ht="21.75" customHeight="1">
      <c r="B870" s="36"/>
      <c r="C870" s="38" t="s">
        <v>138</v>
      </c>
      <c r="D870" s="41" t="str">
        <f>IF(Retenciones!$A30&lt;&gt;"",Retenciones!$A30&amp;" Nro. "&amp;TEXT(Retenciones!$C30,"000000000000"),"")</f>
        <v/>
      </c>
      <c r="E870" s="37"/>
    </row>
    <row r="871" spans="2:5">
      <c r="B871" s="36"/>
      <c r="C871" s="38" t="s">
        <v>139</v>
      </c>
      <c r="D871" s="42" t="str">
        <f>IF(Retenciones!$A30&lt;&gt;"","$ "&amp;IF(MID(TEXT(INT(ROUND(Retenciones!$D30,2)),"000000000000"),1,3)&lt;&gt;"000",TEXT(VALUE(MID(TEXT(INT(ROUND(Retenciones!$D30,2)),"000000000000"),1,3)),"0")&amp;"."&amp;MID(TEXT(INT(ROUND(Retenciones!$D30,2)),"000000000000"),4,3)&amp;"."&amp;MID(TEXT(INT(ROUND(Retenciones!$D30,2)),"000000000000"),7,3)&amp;"."&amp;MID(TEXT(INT(ROUND(Retenciones!$D30,2)),"000000000000"),10,3),IF(MID(TEXT(INT(ROUND(Retenciones!$D30,2)),"000000000000"),4,3)&lt;&gt;"000",TEXT(VALUE(MID(TEXT(INT(ROUND(Retenciones!$D30,2)),"000000000000"),4,3)),"0")&amp;"."&amp;MID(TEXT(INT(ROUND(Retenciones!$D30,2)),"000000000000"),7,3)&amp;"."&amp;MID(TEXT(INT(ROUND(Retenciones!$D30,2)),"000000000000"),10,3),IF(MID(TEXT(INT(ROUND(Retenciones!$D30,2)),"000000000000"),7,3)&lt;&gt;"000",TEXT(VALUE(MID(TEXT(INT(ROUND(Retenciones!$D30,2)),"000000000000"),7,3)),"0")&amp;"."&amp;MID(TEXT(INT(ROUND(Retenciones!$D30,2)),"000000000000"),10,3),TEXT(VALUE(MID(TEXT(INT(ROUND(Retenciones!$D30,2)),"000000000000"),10,3)),"0"))))&amp;","&amp;TEXT(ROUND((ROUND(Retenciones!$D30,2)-INT(ROUND(Retenciones!$D30,2)))*100,0),"00"),"")</f>
        <v/>
      </c>
      <c r="E871" s="37"/>
    </row>
    <row r="872" spans="2:5">
      <c r="B872" s="36"/>
      <c r="C872" s="38" t="s">
        <v>140</v>
      </c>
      <c r="D872" s="39" t="str">
        <f>IF(Retenciones!$A30&lt;&gt;"","NO","")</f>
        <v/>
      </c>
      <c r="E872" s="37"/>
    </row>
    <row r="873" spans="2:5">
      <c r="B873" s="36"/>
      <c r="C873" s="38" t="s">
        <v>141</v>
      </c>
      <c r="D873" s="43" t="str">
        <f>IF(Retenciones!$A30&lt;&gt;"","$ "&amp;IF(MID(TEXT(INT(ROUND(Retenciones!$K30,2)),"000000000000"),1,3)&lt;&gt;"000",TEXT(VALUE(MID(TEXT(INT(ROUND(Retenciones!$K30,2)),"000000000000"),1,3)),"0")&amp;"."&amp;MID(TEXT(INT(ROUND(Retenciones!$K30,2)),"000000000000"),4,3)&amp;"."&amp;MID(TEXT(INT(ROUND(Retenciones!$K30,2)),"000000000000"),7,3)&amp;"."&amp;MID(TEXT(INT(ROUND(Retenciones!$K30,2)),"000000000000"),10,3),IF(MID(TEXT(INT(ROUND(Retenciones!$K30,2)),"000000000000"),4,3)&lt;&gt;"000",TEXT(VALUE(MID(TEXT(INT(ROUND(Retenciones!$K30,2)),"000000000000"),4,3)),"0")&amp;"."&amp;MID(TEXT(INT(ROUND(Retenciones!$K30,2)),"000000000000"),7,3)&amp;"."&amp;MID(TEXT(INT(ROUND(Retenciones!$K30,2)),"000000000000"),10,3),IF(MID(TEXT(INT(ROUND(Retenciones!$K30,2)),"000000000000"),7,3)&lt;&gt;"000",TEXT(VALUE(MID(TEXT(INT(ROUND(Retenciones!$K30,2)),"000000000000"),7,3)),"0")&amp;"."&amp;MID(TEXT(INT(ROUND(Retenciones!$K30,2)),"000000000000"),10,3),TEXT(VALUE(MID(TEXT(INT(ROUND(Retenciones!$K30,2)),"000000000000"),10,3)),"0"))))&amp;","&amp;TEXT(ROUND((ROUND(Retenciones!$K30,2)-INT(ROUND(Retenciones!$K30,2)))*100,0),"00"),"")</f>
        <v/>
      </c>
      <c r="E873" s="37"/>
    </row>
    <row r="874" spans="2:5">
      <c r="B874" s="36"/>
      <c r="E874" s="37"/>
    </row>
    <row r="875" spans="2:5">
      <c r="B875" s="36"/>
      <c r="E875" s="37"/>
    </row>
    <row r="876" spans="2:5">
      <c r="B876" s="36"/>
      <c r="C876" s="44" t="s">
        <v>142</v>
      </c>
      <c r="D876" s="45"/>
      <c r="E876" s="37"/>
    </row>
    <row r="877" spans="2:5">
      <c r="B877" s="36"/>
      <c r="E877" s="37"/>
    </row>
    <row r="878" spans="2:5">
      <c r="B878" s="36"/>
      <c r="C878" s="38" t="s">
        <v>143</v>
      </c>
      <c r="D878" s="39" t="str">
        <f>IF(Retenciones!$A30&lt;&gt;"",'Datos del Cliente'!$C$7,"")</f>
        <v/>
      </c>
      <c r="E878" s="37"/>
    </row>
    <row r="879" spans="2:5">
      <c r="B879" s="36"/>
      <c r="C879" s="38" t="s">
        <v>144</v>
      </c>
      <c r="D879" s="39" t="str">
        <f>IF(Retenciones!$A30&lt;&gt;"",'Datos del Cliente'!$C$14,"")</f>
        <v/>
      </c>
      <c r="E879" s="37"/>
    </row>
    <row r="880" spans="2:5">
      <c r="B880" s="36"/>
      <c r="E880" s="37"/>
    </row>
    <row r="881" spans="2:5" ht="15" customHeight="1">
      <c r="B881" s="36"/>
      <c r="C881" s="84" t="s">
        <v>145</v>
      </c>
      <c r="D881" s="84"/>
      <c r="E881" s="37"/>
    </row>
    <row r="882" spans="2:5">
      <c r="B882" s="36"/>
      <c r="C882" s="84"/>
      <c r="D882" s="84"/>
      <c r="E882" s="37"/>
    </row>
    <row r="883" spans="2:5">
      <c r="B883" s="36"/>
      <c r="C883" s="84"/>
      <c r="D883" s="84"/>
      <c r="E883" s="37"/>
    </row>
    <row r="884" spans="2:5">
      <c r="B884" s="46"/>
      <c r="C884" s="47"/>
      <c r="D884" s="47"/>
      <c r="E884" s="48"/>
    </row>
    <row r="886" spans="2:5" ht="25.5" customHeight="1">
      <c r="B886" s="34"/>
      <c r="C886" s="85" t="s">
        <v>127</v>
      </c>
      <c r="D886" s="85"/>
      <c r="E886" s="35"/>
    </row>
    <row r="887" spans="2:5">
      <c r="B887" s="36"/>
      <c r="E887" s="37"/>
    </row>
    <row r="888" spans="2:5">
      <c r="B888" s="36"/>
      <c r="C888" s="38" t="s">
        <v>128</v>
      </c>
      <c r="D888" s="39" t="str">
        <f>IF(Retenciones!$A31&lt;&gt;"","0000-"&amp;TEXT(Retenciones!$I31,"YYYY")&amp;"-"&amp;TEXT((N('Datos del Cliente'!$C$17)+COUNTIF(Retenciones!$A$5:$A31,"&lt;&gt;")),"000000"),"")</f>
        <v/>
      </c>
      <c r="E888" s="37"/>
    </row>
    <row r="889" spans="2:5">
      <c r="B889" s="36"/>
      <c r="C889" s="38" t="s">
        <v>129</v>
      </c>
      <c r="D889" s="39" t="str">
        <f>IF(Retenciones!$A31&lt;&gt;"",TEXT(Retenciones!$I31,"DD/MM/YYYY"),"")</f>
        <v/>
      </c>
      <c r="E889" s="37"/>
    </row>
    <row r="890" spans="2:5">
      <c r="B890" s="36"/>
      <c r="E890" s="37"/>
    </row>
    <row r="891" spans="2:5">
      <c r="B891" s="36"/>
      <c r="C891" s="86" t="s">
        <v>130</v>
      </c>
      <c r="D891" s="86"/>
      <c r="E891" s="37"/>
    </row>
    <row r="892" spans="2:5">
      <c r="B892" s="36"/>
      <c r="C892" s="38" t="s">
        <v>131</v>
      </c>
      <c r="D892" s="39" t="str">
        <f>IF(Retenciones!$A31&lt;&gt;"",'Datos del Cliente'!$C$7,"")</f>
        <v/>
      </c>
      <c r="E892" s="37"/>
    </row>
    <row r="893" spans="2:5">
      <c r="B893" s="36"/>
      <c r="C893" s="38" t="s">
        <v>132</v>
      </c>
      <c r="D893" s="40" t="str">
        <f>IFERROR(IF(Retenciones!$A31&lt;&gt;"",+('Datos del Cliente'!$C$8),""),"")</f>
        <v/>
      </c>
      <c r="E893" s="37"/>
    </row>
    <row r="894" spans="2:5" ht="25.5" customHeight="1">
      <c r="B894" s="36"/>
      <c r="C894" s="38" t="s">
        <v>133</v>
      </c>
      <c r="D894" s="41" t="str">
        <f>IF(Retenciones!$A31&lt;&gt;"",'Datos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894" s="37"/>
    </row>
    <row r="895" spans="2:5">
      <c r="B895" s="36"/>
      <c r="E895" s="37"/>
    </row>
    <row r="896" spans="2:5">
      <c r="B896" s="36"/>
      <c r="C896" s="86" t="s">
        <v>134</v>
      </c>
      <c r="D896" s="86"/>
      <c r="E896" s="37"/>
    </row>
    <row r="897" spans="2:5">
      <c r="B897" s="36"/>
      <c r="C897" s="38" t="s">
        <v>131</v>
      </c>
      <c r="D897" s="39" t="str">
        <f>IFERROR(IF(Retenciones!$A31&lt;&gt;"",INDEX('Sujetos Retenidos'!$B$5:$B$204,MATCH(Retenciones!$O31,'Sujetos Retenidos'!$A$5:$A$204,0)),""),"")</f>
        <v/>
      </c>
      <c r="E897" s="37"/>
    </row>
    <row r="898" spans="2:5">
      <c r="B898" s="36"/>
      <c r="C898" s="38" t="s">
        <v>132</v>
      </c>
      <c r="D898" s="40" t="str">
        <f>IFERROR(IF(Retenciones!$A31&lt;&gt;"",+INDEX('Sujetos Retenidos'!$A$5:$A$204,MATCH(Retenciones!$O31,'Sujetos Retenidos'!$A$5:$A$204,0)),""),"")</f>
        <v/>
      </c>
      <c r="E898" s="37"/>
    </row>
    <row r="899" spans="2:5" ht="25.5" customHeight="1">
      <c r="B899" s="36"/>
      <c r="C899" s="38" t="s">
        <v>133</v>
      </c>
      <c r="D899" s="41" t="str">
        <f>IFERROR(IF(Retenciones!$A31&lt;&gt;"",INDEX('Sujetos Retenidos'!$C$5:$C$204,MATCH(Retenciones!$O31,'Sujetos Retenidos'!$A$5:$A$204,0))&amp;" Localidad: "&amp;INDEX('Sujetos Retenidos'!$D$5:$D$204,MATCH(Retenciones!$O31,'Sujetos Retenidos'!$A$5:$A$204,0))&amp;" Provincia: "&amp;IF(ISNUMBER(SEARCH(" - ",INDEX('Sujetos Retenidos'!$E$5:$E$204,MATCH(Retenciones!$O31,'Sujetos Retenidos'!$A$5:$A$204,0)))),MID(INDEX('Sujetos Retenidos'!$E$5:$E$204,MATCH(Retenciones!$O31,'Sujetos Retenidos'!$A$5:$A$204,0)),SEARCH(" - ",INDEX('Sujetos Retenidos'!$E$5:$E$204,MATCH(Retenciones!$O31,'Sujetos Retenidos'!$A$5:$A$204,0)))+3,255),INDEX('Sujetos Retenidos'!$E$5:$E$204,MATCH(Retenciones!$O31,'Sujetos Retenidos'!$A$5:$A$204,0)))&amp;" C.P.: "&amp;INDEX('Sujetos Retenidos'!$F$5:$F$204,MATCH(Retenciones!$O31,'Sujetos Retenidos'!$A$5:$A$204,0)),""),"")</f>
        <v/>
      </c>
      <c r="E899" s="37"/>
    </row>
    <row r="900" spans="2:5">
      <c r="B900" s="36"/>
      <c r="E900" s="37"/>
    </row>
    <row r="901" spans="2:5">
      <c r="B901" s="36"/>
      <c r="C901" s="86" t="s">
        <v>135</v>
      </c>
      <c r="D901" s="86"/>
      <c r="E901" s="37"/>
    </row>
    <row r="902" spans="2:5" ht="21.75" customHeight="1">
      <c r="B902" s="36"/>
      <c r="C902" s="38" t="s">
        <v>136</v>
      </c>
      <c r="D902" s="41" t="str">
        <f>IF(Retenciones!$A31&lt;&gt;"",SUBSTITUTE(IF(ISNUMBER(SEARCH(" (",IF(ISNUMBER(SEARCH(" - ",Retenciones!$E31)),MID(Retenciones!$E31,SEARCH(" - ",Retenciones!$E31)+3,255),Retenciones!$E31))),LEFT(IF(ISNUMBER(SEARCH(" - ",Retenciones!$E31)),MID(Retenciones!$E31,SEARCH(" - ",Retenciones!$E31)+3,255),Retenciones!$E31),SEARCH(" (",IF(ISNUMBER(SEARCH(" - ",Retenciones!$E31)),MID(Retenciones!$E31,SEARCH(" - ",Retenciones!$E31)+3,255),Retenciones!$E31))-1),IF(ISNUMBER(SEARCH(" - ",Retenciones!$E31)),MID(Retenciones!$E31,SEARCH(" - ",Retenciones!$E31)+3,255),Retenciones!$E31)),"—","-"),"")</f>
        <v/>
      </c>
      <c r="E902" s="37"/>
    </row>
    <row r="903" spans="2:5" ht="21.75" customHeight="1">
      <c r="B903" s="36"/>
      <c r="C903" s="38" t="s">
        <v>137</v>
      </c>
      <c r="D903" s="41" t="str">
        <f>IF(Retenciones!$A31&lt;&gt;"",IF(ISNUMBER(SEARCH(" - ",Retenciones!$F31)),MID(Retenciones!$F31,SEARCH(" - ",Retenciones!$F31)+3,255),Retenciones!$F31),"")</f>
        <v/>
      </c>
      <c r="E903" s="37"/>
    </row>
    <row r="904" spans="2:5" ht="21.75" customHeight="1">
      <c r="B904" s="36"/>
      <c r="C904" s="38" t="s">
        <v>138</v>
      </c>
      <c r="D904" s="41" t="str">
        <f>IF(Retenciones!$A31&lt;&gt;"",Retenciones!$A31&amp;" Nro. "&amp;TEXT(Retenciones!$C31,"000000000000"),"")</f>
        <v/>
      </c>
      <c r="E904" s="37"/>
    </row>
    <row r="905" spans="2:5">
      <c r="B905" s="36"/>
      <c r="C905" s="38" t="s">
        <v>139</v>
      </c>
      <c r="D905" s="42" t="str">
        <f>IF(Retenciones!$A31&lt;&gt;"","$ "&amp;IF(MID(TEXT(INT(ROUND(Retenciones!$D31,2)),"000000000000"),1,3)&lt;&gt;"000",TEXT(VALUE(MID(TEXT(INT(ROUND(Retenciones!$D31,2)),"000000000000"),1,3)),"0")&amp;"."&amp;MID(TEXT(INT(ROUND(Retenciones!$D31,2)),"000000000000"),4,3)&amp;"."&amp;MID(TEXT(INT(ROUND(Retenciones!$D31,2)),"000000000000"),7,3)&amp;"."&amp;MID(TEXT(INT(ROUND(Retenciones!$D31,2)),"000000000000"),10,3),IF(MID(TEXT(INT(ROUND(Retenciones!$D31,2)),"000000000000"),4,3)&lt;&gt;"000",TEXT(VALUE(MID(TEXT(INT(ROUND(Retenciones!$D31,2)),"000000000000"),4,3)),"0")&amp;"."&amp;MID(TEXT(INT(ROUND(Retenciones!$D31,2)),"000000000000"),7,3)&amp;"."&amp;MID(TEXT(INT(ROUND(Retenciones!$D31,2)),"000000000000"),10,3),IF(MID(TEXT(INT(ROUND(Retenciones!$D31,2)),"000000000000"),7,3)&lt;&gt;"000",TEXT(VALUE(MID(TEXT(INT(ROUND(Retenciones!$D31,2)),"000000000000"),7,3)),"0")&amp;"."&amp;MID(TEXT(INT(ROUND(Retenciones!$D31,2)),"000000000000"),10,3),TEXT(VALUE(MID(TEXT(INT(ROUND(Retenciones!$D31,2)),"000000000000"),10,3)),"0"))))&amp;","&amp;TEXT(ROUND((ROUND(Retenciones!$D31,2)-INT(ROUND(Retenciones!$D31,2)))*100,0),"00"),"")</f>
        <v/>
      </c>
      <c r="E905" s="37"/>
    </row>
    <row r="906" spans="2:5">
      <c r="B906" s="36"/>
      <c r="C906" s="38" t="s">
        <v>140</v>
      </c>
      <c r="D906" s="39" t="str">
        <f>IF(Retenciones!$A31&lt;&gt;"","NO","")</f>
        <v/>
      </c>
      <c r="E906" s="37"/>
    </row>
    <row r="907" spans="2:5">
      <c r="B907" s="36"/>
      <c r="C907" s="38" t="s">
        <v>141</v>
      </c>
      <c r="D907" s="43" t="str">
        <f>IF(Retenciones!$A31&lt;&gt;"","$ "&amp;IF(MID(TEXT(INT(ROUND(Retenciones!$K31,2)),"000000000000"),1,3)&lt;&gt;"000",TEXT(VALUE(MID(TEXT(INT(ROUND(Retenciones!$K31,2)),"000000000000"),1,3)),"0")&amp;"."&amp;MID(TEXT(INT(ROUND(Retenciones!$K31,2)),"000000000000"),4,3)&amp;"."&amp;MID(TEXT(INT(ROUND(Retenciones!$K31,2)),"000000000000"),7,3)&amp;"."&amp;MID(TEXT(INT(ROUND(Retenciones!$K31,2)),"000000000000"),10,3),IF(MID(TEXT(INT(ROUND(Retenciones!$K31,2)),"000000000000"),4,3)&lt;&gt;"000",TEXT(VALUE(MID(TEXT(INT(ROUND(Retenciones!$K31,2)),"000000000000"),4,3)),"0")&amp;"."&amp;MID(TEXT(INT(ROUND(Retenciones!$K31,2)),"000000000000"),7,3)&amp;"."&amp;MID(TEXT(INT(ROUND(Retenciones!$K31,2)),"000000000000"),10,3),IF(MID(TEXT(INT(ROUND(Retenciones!$K31,2)),"000000000000"),7,3)&lt;&gt;"000",TEXT(VALUE(MID(TEXT(INT(ROUND(Retenciones!$K31,2)),"000000000000"),7,3)),"0")&amp;"."&amp;MID(TEXT(INT(ROUND(Retenciones!$K31,2)),"000000000000"),10,3),TEXT(VALUE(MID(TEXT(INT(ROUND(Retenciones!$K31,2)),"000000000000"),10,3)),"0"))))&amp;","&amp;TEXT(ROUND((ROUND(Retenciones!$K31,2)-INT(ROUND(Retenciones!$K31,2)))*100,0),"00"),"")</f>
        <v/>
      </c>
      <c r="E907" s="37"/>
    </row>
    <row r="908" spans="2:5">
      <c r="B908" s="36"/>
      <c r="E908" s="37"/>
    </row>
    <row r="909" spans="2:5">
      <c r="B909" s="36"/>
      <c r="E909" s="37"/>
    </row>
    <row r="910" spans="2:5">
      <c r="B910" s="36"/>
      <c r="C910" s="44" t="s">
        <v>142</v>
      </c>
      <c r="D910" s="45"/>
      <c r="E910" s="37"/>
    </row>
    <row r="911" spans="2:5">
      <c r="B911" s="36"/>
      <c r="E911" s="37"/>
    </row>
    <row r="912" spans="2:5">
      <c r="B912" s="36"/>
      <c r="C912" s="38" t="s">
        <v>143</v>
      </c>
      <c r="D912" s="39" t="str">
        <f>IF(Retenciones!$A31&lt;&gt;"",'Datos del Cliente'!$C$7,"")</f>
        <v/>
      </c>
      <c r="E912" s="37"/>
    </row>
    <row r="913" spans="2:5">
      <c r="B913" s="36"/>
      <c r="C913" s="38" t="s">
        <v>144</v>
      </c>
      <c r="D913" s="39" t="str">
        <f>IF(Retenciones!$A31&lt;&gt;"",'Datos del Cliente'!$C$14,"")</f>
        <v/>
      </c>
      <c r="E913" s="37"/>
    </row>
    <row r="914" spans="2:5">
      <c r="B914" s="36"/>
      <c r="E914" s="37"/>
    </row>
    <row r="915" spans="2:5" ht="15" customHeight="1">
      <c r="B915" s="36"/>
      <c r="C915" s="84" t="s">
        <v>145</v>
      </c>
      <c r="D915" s="84"/>
      <c r="E915" s="37"/>
    </row>
    <row r="916" spans="2:5">
      <c r="B916" s="36"/>
      <c r="C916" s="84"/>
      <c r="D916" s="84"/>
      <c r="E916" s="37"/>
    </row>
    <row r="917" spans="2:5">
      <c r="B917" s="36"/>
      <c r="C917" s="84"/>
      <c r="D917" s="84"/>
      <c r="E917" s="37"/>
    </row>
    <row r="918" spans="2:5">
      <c r="B918" s="46"/>
      <c r="C918" s="47"/>
      <c r="D918" s="47"/>
      <c r="E918" s="48"/>
    </row>
    <row r="920" spans="2:5" ht="25.5" customHeight="1">
      <c r="B920" s="34"/>
      <c r="C920" s="85" t="s">
        <v>127</v>
      </c>
      <c r="D920" s="85"/>
      <c r="E920" s="35"/>
    </row>
    <row r="921" spans="2:5">
      <c r="B921" s="36"/>
      <c r="E921" s="37"/>
    </row>
    <row r="922" spans="2:5">
      <c r="B922" s="36"/>
      <c r="C922" s="38" t="s">
        <v>128</v>
      </c>
      <c r="D922" s="39" t="str">
        <f>IF(Retenciones!$A32&lt;&gt;"","0000-"&amp;TEXT(Retenciones!$I32,"YYYY")&amp;"-"&amp;TEXT((N('Datos del Cliente'!$C$17)+COUNTIF(Retenciones!$A$5:$A32,"&lt;&gt;")),"000000"),"")</f>
        <v/>
      </c>
      <c r="E922" s="37"/>
    </row>
    <row r="923" spans="2:5">
      <c r="B923" s="36"/>
      <c r="C923" s="38" t="s">
        <v>129</v>
      </c>
      <c r="D923" s="39" t="str">
        <f>IF(Retenciones!$A32&lt;&gt;"",TEXT(Retenciones!$I32,"DD/MM/YYYY"),"")</f>
        <v/>
      </c>
      <c r="E923" s="37"/>
    </row>
    <row r="924" spans="2:5">
      <c r="B924" s="36"/>
      <c r="E924" s="37"/>
    </row>
    <row r="925" spans="2:5">
      <c r="B925" s="36"/>
      <c r="C925" s="86" t="s">
        <v>130</v>
      </c>
      <c r="D925" s="86"/>
      <c r="E925" s="37"/>
    </row>
    <row r="926" spans="2:5">
      <c r="B926" s="36"/>
      <c r="C926" s="38" t="s">
        <v>131</v>
      </c>
      <c r="D926" s="39" t="str">
        <f>IF(Retenciones!$A32&lt;&gt;"",'Datos del Cliente'!$C$7,"")</f>
        <v/>
      </c>
      <c r="E926" s="37"/>
    </row>
    <row r="927" spans="2:5">
      <c r="B927" s="36"/>
      <c r="C927" s="38" t="s">
        <v>132</v>
      </c>
      <c r="D927" s="40" t="str">
        <f>IFERROR(IF(Retenciones!$A32&lt;&gt;"",+('Datos del Cliente'!$C$8),""),"")</f>
        <v/>
      </c>
      <c r="E927" s="37"/>
    </row>
    <row r="928" spans="2:5" ht="25.5" customHeight="1">
      <c r="B928" s="36"/>
      <c r="C928" s="38" t="s">
        <v>133</v>
      </c>
      <c r="D928" s="41" t="str">
        <f>IF(Retenciones!$A32&lt;&gt;"",'Datos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928" s="37"/>
    </row>
    <row r="929" spans="2:5">
      <c r="B929" s="36"/>
      <c r="E929" s="37"/>
    </row>
    <row r="930" spans="2:5">
      <c r="B930" s="36"/>
      <c r="C930" s="86" t="s">
        <v>134</v>
      </c>
      <c r="D930" s="86"/>
      <c r="E930" s="37"/>
    </row>
    <row r="931" spans="2:5">
      <c r="B931" s="36"/>
      <c r="C931" s="38" t="s">
        <v>131</v>
      </c>
      <c r="D931" s="39" t="str">
        <f>IFERROR(IF(Retenciones!$A32&lt;&gt;"",INDEX('Sujetos Retenidos'!$B$5:$B$204,MATCH(Retenciones!$O32,'Sujetos Retenidos'!$A$5:$A$204,0)),""),"")</f>
        <v/>
      </c>
      <c r="E931" s="37"/>
    </row>
    <row r="932" spans="2:5">
      <c r="B932" s="36"/>
      <c r="C932" s="38" t="s">
        <v>132</v>
      </c>
      <c r="D932" s="40" t="str">
        <f>IFERROR(IF(Retenciones!$A32&lt;&gt;"",+INDEX('Sujetos Retenidos'!$A$5:$A$204,MATCH(Retenciones!$O32,'Sujetos Retenidos'!$A$5:$A$204,0)),""),"")</f>
        <v/>
      </c>
      <c r="E932" s="37"/>
    </row>
    <row r="933" spans="2:5" ht="25.5" customHeight="1">
      <c r="B933" s="36"/>
      <c r="C933" s="38" t="s">
        <v>133</v>
      </c>
      <c r="D933" s="41" t="str">
        <f>IFERROR(IF(Retenciones!$A32&lt;&gt;"",INDEX('Sujetos Retenidos'!$C$5:$C$204,MATCH(Retenciones!$O32,'Sujetos Retenidos'!$A$5:$A$204,0))&amp;" Localidad: "&amp;INDEX('Sujetos Retenidos'!$D$5:$D$204,MATCH(Retenciones!$O32,'Sujetos Retenidos'!$A$5:$A$204,0))&amp;" Provincia: "&amp;IF(ISNUMBER(SEARCH(" - ",INDEX('Sujetos Retenidos'!$E$5:$E$204,MATCH(Retenciones!$O32,'Sujetos Retenidos'!$A$5:$A$204,0)))),MID(INDEX('Sujetos Retenidos'!$E$5:$E$204,MATCH(Retenciones!$O32,'Sujetos Retenidos'!$A$5:$A$204,0)),SEARCH(" - ",INDEX('Sujetos Retenidos'!$E$5:$E$204,MATCH(Retenciones!$O32,'Sujetos Retenidos'!$A$5:$A$204,0)))+3,255),INDEX('Sujetos Retenidos'!$E$5:$E$204,MATCH(Retenciones!$O32,'Sujetos Retenidos'!$A$5:$A$204,0)))&amp;" C.P.: "&amp;INDEX('Sujetos Retenidos'!$F$5:$F$204,MATCH(Retenciones!$O32,'Sujetos Retenidos'!$A$5:$A$204,0)),""),"")</f>
        <v/>
      </c>
      <c r="E933" s="37"/>
    </row>
    <row r="934" spans="2:5">
      <c r="B934" s="36"/>
      <c r="E934" s="37"/>
    </row>
    <row r="935" spans="2:5">
      <c r="B935" s="36"/>
      <c r="C935" s="86" t="s">
        <v>135</v>
      </c>
      <c r="D935" s="86"/>
      <c r="E935" s="37"/>
    </row>
    <row r="936" spans="2:5" ht="21.75" customHeight="1">
      <c r="B936" s="36"/>
      <c r="C936" s="38" t="s">
        <v>136</v>
      </c>
      <c r="D936" s="41" t="str">
        <f>IF(Retenciones!$A32&lt;&gt;"",SUBSTITUTE(IF(ISNUMBER(SEARCH(" (",IF(ISNUMBER(SEARCH(" - ",Retenciones!$E32)),MID(Retenciones!$E32,SEARCH(" - ",Retenciones!$E32)+3,255),Retenciones!$E32))),LEFT(IF(ISNUMBER(SEARCH(" - ",Retenciones!$E32)),MID(Retenciones!$E32,SEARCH(" - ",Retenciones!$E32)+3,255),Retenciones!$E32),SEARCH(" (",IF(ISNUMBER(SEARCH(" - ",Retenciones!$E32)),MID(Retenciones!$E32,SEARCH(" - ",Retenciones!$E32)+3,255),Retenciones!$E32))-1),IF(ISNUMBER(SEARCH(" - ",Retenciones!$E32)),MID(Retenciones!$E32,SEARCH(" - ",Retenciones!$E32)+3,255),Retenciones!$E32)),"—","-"),"")</f>
        <v/>
      </c>
      <c r="E936" s="37"/>
    </row>
    <row r="937" spans="2:5" ht="21.75" customHeight="1">
      <c r="B937" s="36"/>
      <c r="C937" s="38" t="s">
        <v>137</v>
      </c>
      <c r="D937" s="41" t="str">
        <f>IF(Retenciones!$A32&lt;&gt;"",IF(ISNUMBER(SEARCH(" - ",Retenciones!$F32)),MID(Retenciones!$F32,SEARCH(" - ",Retenciones!$F32)+3,255),Retenciones!$F32),"")</f>
        <v/>
      </c>
      <c r="E937" s="37"/>
    </row>
    <row r="938" spans="2:5" ht="21.75" customHeight="1">
      <c r="B938" s="36"/>
      <c r="C938" s="38" t="s">
        <v>138</v>
      </c>
      <c r="D938" s="41" t="str">
        <f>IF(Retenciones!$A32&lt;&gt;"",Retenciones!$A32&amp;" Nro. "&amp;TEXT(Retenciones!$C32,"000000000000"),"")</f>
        <v/>
      </c>
      <c r="E938" s="37"/>
    </row>
    <row r="939" spans="2:5">
      <c r="B939" s="36"/>
      <c r="C939" s="38" t="s">
        <v>139</v>
      </c>
      <c r="D939" s="42" t="str">
        <f>IF(Retenciones!$A32&lt;&gt;"","$ "&amp;IF(MID(TEXT(INT(ROUND(Retenciones!$D32,2)),"000000000000"),1,3)&lt;&gt;"000",TEXT(VALUE(MID(TEXT(INT(ROUND(Retenciones!$D32,2)),"000000000000"),1,3)),"0")&amp;"."&amp;MID(TEXT(INT(ROUND(Retenciones!$D32,2)),"000000000000"),4,3)&amp;"."&amp;MID(TEXT(INT(ROUND(Retenciones!$D32,2)),"000000000000"),7,3)&amp;"."&amp;MID(TEXT(INT(ROUND(Retenciones!$D32,2)),"000000000000"),10,3),IF(MID(TEXT(INT(ROUND(Retenciones!$D32,2)),"000000000000"),4,3)&lt;&gt;"000",TEXT(VALUE(MID(TEXT(INT(ROUND(Retenciones!$D32,2)),"000000000000"),4,3)),"0")&amp;"."&amp;MID(TEXT(INT(ROUND(Retenciones!$D32,2)),"000000000000"),7,3)&amp;"."&amp;MID(TEXT(INT(ROUND(Retenciones!$D32,2)),"000000000000"),10,3),IF(MID(TEXT(INT(ROUND(Retenciones!$D32,2)),"000000000000"),7,3)&lt;&gt;"000",TEXT(VALUE(MID(TEXT(INT(ROUND(Retenciones!$D32,2)),"000000000000"),7,3)),"0")&amp;"."&amp;MID(TEXT(INT(ROUND(Retenciones!$D32,2)),"000000000000"),10,3),TEXT(VALUE(MID(TEXT(INT(ROUND(Retenciones!$D32,2)),"000000000000"),10,3)),"0"))))&amp;","&amp;TEXT(ROUND((ROUND(Retenciones!$D32,2)-INT(ROUND(Retenciones!$D32,2)))*100,0),"00"),"")</f>
        <v/>
      </c>
      <c r="E939" s="37"/>
    </row>
    <row r="940" spans="2:5">
      <c r="B940" s="36"/>
      <c r="C940" s="38" t="s">
        <v>140</v>
      </c>
      <c r="D940" s="39" t="str">
        <f>IF(Retenciones!$A32&lt;&gt;"","NO","")</f>
        <v/>
      </c>
      <c r="E940" s="37"/>
    </row>
    <row r="941" spans="2:5">
      <c r="B941" s="36"/>
      <c r="C941" s="38" t="s">
        <v>141</v>
      </c>
      <c r="D941" s="43" t="str">
        <f>IF(Retenciones!$A32&lt;&gt;"","$ "&amp;IF(MID(TEXT(INT(ROUND(Retenciones!$K32,2)),"000000000000"),1,3)&lt;&gt;"000",TEXT(VALUE(MID(TEXT(INT(ROUND(Retenciones!$K32,2)),"000000000000"),1,3)),"0")&amp;"."&amp;MID(TEXT(INT(ROUND(Retenciones!$K32,2)),"000000000000"),4,3)&amp;"."&amp;MID(TEXT(INT(ROUND(Retenciones!$K32,2)),"000000000000"),7,3)&amp;"."&amp;MID(TEXT(INT(ROUND(Retenciones!$K32,2)),"000000000000"),10,3),IF(MID(TEXT(INT(ROUND(Retenciones!$K32,2)),"000000000000"),4,3)&lt;&gt;"000",TEXT(VALUE(MID(TEXT(INT(ROUND(Retenciones!$K32,2)),"000000000000"),4,3)),"0")&amp;"."&amp;MID(TEXT(INT(ROUND(Retenciones!$K32,2)),"000000000000"),7,3)&amp;"."&amp;MID(TEXT(INT(ROUND(Retenciones!$K32,2)),"000000000000"),10,3),IF(MID(TEXT(INT(ROUND(Retenciones!$K32,2)),"000000000000"),7,3)&lt;&gt;"000",TEXT(VALUE(MID(TEXT(INT(ROUND(Retenciones!$K32,2)),"000000000000"),7,3)),"0")&amp;"."&amp;MID(TEXT(INT(ROUND(Retenciones!$K32,2)),"000000000000"),10,3),TEXT(VALUE(MID(TEXT(INT(ROUND(Retenciones!$K32,2)),"000000000000"),10,3)),"0"))))&amp;","&amp;TEXT(ROUND((ROUND(Retenciones!$K32,2)-INT(ROUND(Retenciones!$K32,2)))*100,0),"00"),"")</f>
        <v/>
      </c>
      <c r="E941" s="37"/>
    </row>
    <row r="942" spans="2:5">
      <c r="B942" s="36"/>
      <c r="E942" s="37"/>
    </row>
    <row r="943" spans="2:5">
      <c r="B943" s="36"/>
      <c r="E943" s="37"/>
    </row>
    <row r="944" spans="2:5">
      <c r="B944" s="36"/>
      <c r="C944" s="44" t="s">
        <v>142</v>
      </c>
      <c r="D944" s="45"/>
      <c r="E944" s="37"/>
    </row>
    <row r="945" spans="2:5">
      <c r="B945" s="36"/>
      <c r="E945" s="37"/>
    </row>
    <row r="946" spans="2:5">
      <c r="B946" s="36"/>
      <c r="C946" s="38" t="s">
        <v>143</v>
      </c>
      <c r="D946" s="39" t="str">
        <f>IF(Retenciones!$A32&lt;&gt;"",'Datos del Cliente'!$C$7,"")</f>
        <v/>
      </c>
      <c r="E946" s="37"/>
    </row>
    <row r="947" spans="2:5">
      <c r="B947" s="36"/>
      <c r="C947" s="38" t="s">
        <v>144</v>
      </c>
      <c r="D947" s="39" t="str">
        <f>IF(Retenciones!$A32&lt;&gt;"",'Datos del Cliente'!$C$14,"")</f>
        <v/>
      </c>
      <c r="E947" s="37"/>
    </row>
    <row r="948" spans="2:5">
      <c r="B948" s="36"/>
      <c r="E948" s="37"/>
    </row>
    <row r="949" spans="2:5" ht="15" customHeight="1">
      <c r="B949" s="36"/>
      <c r="C949" s="84" t="s">
        <v>145</v>
      </c>
      <c r="D949" s="84"/>
      <c r="E949" s="37"/>
    </row>
    <row r="950" spans="2:5">
      <c r="B950" s="36"/>
      <c r="C950" s="84"/>
      <c r="D950" s="84"/>
      <c r="E950" s="37"/>
    </row>
    <row r="951" spans="2:5">
      <c r="B951" s="36"/>
      <c r="C951" s="84"/>
      <c r="D951" s="84"/>
      <c r="E951" s="37"/>
    </row>
    <row r="952" spans="2:5">
      <c r="B952" s="46"/>
      <c r="C952" s="47"/>
      <c r="D952" s="47"/>
      <c r="E952" s="48"/>
    </row>
    <row r="954" spans="2:5" ht="25.5" customHeight="1">
      <c r="B954" s="34"/>
      <c r="C954" s="85" t="s">
        <v>127</v>
      </c>
      <c r="D954" s="85"/>
      <c r="E954" s="35"/>
    </row>
    <row r="955" spans="2:5">
      <c r="B955" s="36"/>
      <c r="E955" s="37"/>
    </row>
    <row r="956" spans="2:5">
      <c r="B956" s="36"/>
      <c r="C956" s="38" t="s">
        <v>128</v>
      </c>
      <c r="D956" s="39" t="str">
        <f>IF(Retenciones!$A33&lt;&gt;"","0000-"&amp;TEXT(Retenciones!$I33,"YYYY")&amp;"-"&amp;TEXT((N('Datos del Cliente'!$C$17)+COUNTIF(Retenciones!$A$5:$A33,"&lt;&gt;")),"000000"),"")</f>
        <v/>
      </c>
      <c r="E956" s="37"/>
    </row>
    <row r="957" spans="2:5">
      <c r="B957" s="36"/>
      <c r="C957" s="38" t="s">
        <v>129</v>
      </c>
      <c r="D957" s="39" t="str">
        <f>IF(Retenciones!$A33&lt;&gt;"",TEXT(Retenciones!$I33,"DD/MM/YYYY"),"")</f>
        <v/>
      </c>
      <c r="E957" s="37"/>
    </row>
    <row r="958" spans="2:5">
      <c r="B958" s="36"/>
      <c r="E958" s="37"/>
    </row>
    <row r="959" spans="2:5">
      <c r="B959" s="36"/>
      <c r="C959" s="86" t="s">
        <v>130</v>
      </c>
      <c r="D959" s="86"/>
      <c r="E959" s="37"/>
    </row>
    <row r="960" spans="2:5">
      <c r="B960" s="36"/>
      <c r="C960" s="38" t="s">
        <v>131</v>
      </c>
      <c r="D960" s="39" t="str">
        <f>IF(Retenciones!$A33&lt;&gt;"",'Datos del Cliente'!$C$7,"")</f>
        <v/>
      </c>
      <c r="E960" s="37"/>
    </row>
    <row r="961" spans="2:5">
      <c r="B961" s="36"/>
      <c r="C961" s="38" t="s">
        <v>132</v>
      </c>
      <c r="D961" s="40" t="str">
        <f>IFERROR(IF(Retenciones!$A33&lt;&gt;"",+('Datos del Cliente'!$C$8),""),"")</f>
        <v/>
      </c>
      <c r="E961" s="37"/>
    </row>
    <row r="962" spans="2:5" ht="25.5" customHeight="1">
      <c r="B962" s="36"/>
      <c r="C962" s="38" t="s">
        <v>133</v>
      </c>
      <c r="D962" s="41" t="str">
        <f>IF(Retenciones!$A33&lt;&gt;"",'Datos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962" s="37"/>
    </row>
    <row r="963" spans="2:5">
      <c r="B963" s="36"/>
      <c r="E963" s="37"/>
    </row>
    <row r="964" spans="2:5">
      <c r="B964" s="36"/>
      <c r="C964" s="86" t="s">
        <v>134</v>
      </c>
      <c r="D964" s="86"/>
      <c r="E964" s="37"/>
    </row>
    <row r="965" spans="2:5">
      <c r="B965" s="36"/>
      <c r="C965" s="38" t="s">
        <v>131</v>
      </c>
      <c r="D965" s="39" t="str">
        <f>IFERROR(IF(Retenciones!$A33&lt;&gt;"",INDEX('Sujetos Retenidos'!$B$5:$B$204,MATCH(Retenciones!$O33,'Sujetos Retenidos'!$A$5:$A$204,0)),""),"")</f>
        <v/>
      </c>
      <c r="E965" s="37"/>
    </row>
    <row r="966" spans="2:5">
      <c r="B966" s="36"/>
      <c r="C966" s="38" t="s">
        <v>132</v>
      </c>
      <c r="D966" s="40" t="str">
        <f>IFERROR(IF(Retenciones!$A33&lt;&gt;"",+INDEX('Sujetos Retenidos'!$A$5:$A$204,MATCH(Retenciones!$O33,'Sujetos Retenidos'!$A$5:$A$204,0)),""),"")</f>
        <v/>
      </c>
      <c r="E966" s="37"/>
    </row>
    <row r="967" spans="2:5" ht="25.5" customHeight="1">
      <c r="B967" s="36"/>
      <c r="C967" s="38" t="s">
        <v>133</v>
      </c>
      <c r="D967" s="41" t="str">
        <f>IFERROR(IF(Retenciones!$A33&lt;&gt;"",INDEX('Sujetos Retenidos'!$C$5:$C$204,MATCH(Retenciones!$O33,'Sujetos Retenidos'!$A$5:$A$204,0))&amp;" Localidad: "&amp;INDEX('Sujetos Retenidos'!$D$5:$D$204,MATCH(Retenciones!$O33,'Sujetos Retenidos'!$A$5:$A$204,0))&amp;" Provincia: "&amp;IF(ISNUMBER(SEARCH(" - ",INDEX('Sujetos Retenidos'!$E$5:$E$204,MATCH(Retenciones!$O33,'Sujetos Retenidos'!$A$5:$A$204,0)))),MID(INDEX('Sujetos Retenidos'!$E$5:$E$204,MATCH(Retenciones!$O33,'Sujetos Retenidos'!$A$5:$A$204,0)),SEARCH(" - ",INDEX('Sujetos Retenidos'!$E$5:$E$204,MATCH(Retenciones!$O33,'Sujetos Retenidos'!$A$5:$A$204,0)))+3,255),INDEX('Sujetos Retenidos'!$E$5:$E$204,MATCH(Retenciones!$O33,'Sujetos Retenidos'!$A$5:$A$204,0)))&amp;" C.P.: "&amp;INDEX('Sujetos Retenidos'!$F$5:$F$204,MATCH(Retenciones!$O33,'Sujetos Retenidos'!$A$5:$A$204,0)),""),"")</f>
        <v/>
      </c>
      <c r="E967" s="37"/>
    </row>
    <row r="968" spans="2:5">
      <c r="B968" s="36"/>
      <c r="E968" s="37"/>
    </row>
    <row r="969" spans="2:5">
      <c r="B969" s="36"/>
      <c r="C969" s="86" t="s">
        <v>135</v>
      </c>
      <c r="D969" s="86"/>
      <c r="E969" s="37"/>
    </row>
    <row r="970" spans="2:5" ht="21.75" customHeight="1">
      <c r="B970" s="36"/>
      <c r="C970" s="38" t="s">
        <v>136</v>
      </c>
      <c r="D970" s="41" t="str">
        <f>IF(Retenciones!$A33&lt;&gt;"",SUBSTITUTE(IF(ISNUMBER(SEARCH(" (",IF(ISNUMBER(SEARCH(" - ",Retenciones!$E33)),MID(Retenciones!$E33,SEARCH(" - ",Retenciones!$E33)+3,255),Retenciones!$E33))),LEFT(IF(ISNUMBER(SEARCH(" - ",Retenciones!$E33)),MID(Retenciones!$E33,SEARCH(" - ",Retenciones!$E33)+3,255),Retenciones!$E33),SEARCH(" (",IF(ISNUMBER(SEARCH(" - ",Retenciones!$E33)),MID(Retenciones!$E33,SEARCH(" - ",Retenciones!$E33)+3,255),Retenciones!$E33))-1),IF(ISNUMBER(SEARCH(" - ",Retenciones!$E33)),MID(Retenciones!$E33,SEARCH(" - ",Retenciones!$E33)+3,255),Retenciones!$E33)),"—","-"),"")</f>
        <v/>
      </c>
      <c r="E970" s="37"/>
    </row>
    <row r="971" spans="2:5" ht="21.75" customHeight="1">
      <c r="B971" s="36"/>
      <c r="C971" s="38" t="s">
        <v>137</v>
      </c>
      <c r="D971" s="41" t="str">
        <f>IF(Retenciones!$A33&lt;&gt;"",IF(ISNUMBER(SEARCH(" - ",Retenciones!$F33)),MID(Retenciones!$F33,SEARCH(" - ",Retenciones!$F33)+3,255),Retenciones!$F33),"")</f>
        <v/>
      </c>
      <c r="E971" s="37"/>
    </row>
    <row r="972" spans="2:5" ht="21.75" customHeight="1">
      <c r="B972" s="36"/>
      <c r="C972" s="38" t="s">
        <v>138</v>
      </c>
      <c r="D972" s="41" t="str">
        <f>IF(Retenciones!$A33&lt;&gt;"",Retenciones!$A33&amp;" Nro. "&amp;TEXT(Retenciones!$C33,"000000000000"),"")</f>
        <v/>
      </c>
      <c r="E972" s="37"/>
    </row>
    <row r="973" spans="2:5">
      <c r="B973" s="36"/>
      <c r="C973" s="38" t="s">
        <v>139</v>
      </c>
      <c r="D973" s="42" t="str">
        <f>IF(Retenciones!$A33&lt;&gt;"","$ "&amp;IF(MID(TEXT(INT(ROUND(Retenciones!$D33,2)),"000000000000"),1,3)&lt;&gt;"000",TEXT(VALUE(MID(TEXT(INT(ROUND(Retenciones!$D33,2)),"000000000000"),1,3)),"0")&amp;"."&amp;MID(TEXT(INT(ROUND(Retenciones!$D33,2)),"000000000000"),4,3)&amp;"."&amp;MID(TEXT(INT(ROUND(Retenciones!$D33,2)),"000000000000"),7,3)&amp;"."&amp;MID(TEXT(INT(ROUND(Retenciones!$D33,2)),"000000000000"),10,3),IF(MID(TEXT(INT(ROUND(Retenciones!$D33,2)),"000000000000"),4,3)&lt;&gt;"000",TEXT(VALUE(MID(TEXT(INT(ROUND(Retenciones!$D33,2)),"000000000000"),4,3)),"0")&amp;"."&amp;MID(TEXT(INT(ROUND(Retenciones!$D33,2)),"000000000000"),7,3)&amp;"."&amp;MID(TEXT(INT(ROUND(Retenciones!$D33,2)),"000000000000"),10,3),IF(MID(TEXT(INT(ROUND(Retenciones!$D33,2)),"000000000000"),7,3)&lt;&gt;"000",TEXT(VALUE(MID(TEXT(INT(ROUND(Retenciones!$D33,2)),"000000000000"),7,3)),"0")&amp;"."&amp;MID(TEXT(INT(ROUND(Retenciones!$D33,2)),"000000000000"),10,3),TEXT(VALUE(MID(TEXT(INT(ROUND(Retenciones!$D33,2)),"000000000000"),10,3)),"0"))))&amp;","&amp;TEXT(ROUND((ROUND(Retenciones!$D33,2)-INT(ROUND(Retenciones!$D33,2)))*100,0),"00"),"")</f>
        <v/>
      </c>
      <c r="E973" s="37"/>
    </row>
    <row r="974" spans="2:5">
      <c r="B974" s="36"/>
      <c r="C974" s="38" t="s">
        <v>140</v>
      </c>
      <c r="D974" s="39" t="str">
        <f>IF(Retenciones!$A33&lt;&gt;"","NO","")</f>
        <v/>
      </c>
      <c r="E974" s="37"/>
    </row>
    <row r="975" spans="2:5">
      <c r="B975" s="36"/>
      <c r="C975" s="38" t="s">
        <v>141</v>
      </c>
      <c r="D975" s="43" t="str">
        <f>IF(Retenciones!$A33&lt;&gt;"","$ "&amp;IF(MID(TEXT(INT(ROUND(Retenciones!$K33,2)),"000000000000"),1,3)&lt;&gt;"000",TEXT(VALUE(MID(TEXT(INT(ROUND(Retenciones!$K33,2)),"000000000000"),1,3)),"0")&amp;"."&amp;MID(TEXT(INT(ROUND(Retenciones!$K33,2)),"000000000000"),4,3)&amp;"."&amp;MID(TEXT(INT(ROUND(Retenciones!$K33,2)),"000000000000"),7,3)&amp;"."&amp;MID(TEXT(INT(ROUND(Retenciones!$K33,2)),"000000000000"),10,3),IF(MID(TEXT(INT(ROUND(Retenciones!$K33,2)),"000000000000"),4,3)&lt;&gt;"000",TEXT(VALUE(MID(TEXT(INT(ROUND(Retenciones!$K33,2)),"000000000000"),4,3)),"0")&amp;"."&amp;MID(TEXT(INT(ROUND(Retenciones!$K33,2)),"000000000000"),7,3)&amp;"."&amp;MID(TEXT(INT(ROUND(Retenciones!$K33,2)),"000000000000"),10,3),IF(MID(TEXT(INT(ROUND(Retenciones!$K33,2)),"000000000000"),7,3)&lt;&gt;"000",TEXT(VALUE(MID(TEXT(INT(ROUND(Retenciones!$K33,2)),"000000000000"),7,3)),"0")&amp;"."&amp;MID(TEXT(INT(ROUND(Retenciones!$K33,2)),"000000000000"),10,3),TEXT(VALUE(MID(TEXT(INT(ROUND(Retenciones!$K33,2)),"000000000000"),10,3)),"0"))))&amp;","&amp;TEXT(ROUND((ROUND(Retenciones!$K33,2)-INT(ROUND(Retenciones!$K33,2)))*100,0),"00"),"")</f>
        <v/>
      </c>
      <c r="E975" s="37"/>
    </row>
    <row r="976" spans="2:5">
      <c r="B976" s="36"/>
      <c r="E976" s="37"/>
    </row>
    <row r="977" spans="2:5">
      <c r="B977" s="36"/>
      <c r="E977" s="37"/>
    </row>
    <row r="978" spans="2:5">
      <c r="B978" s="36"/>
      <c r="C978" s="44" t="s">
        <v>142</v>
      </c>
      <c r="D978" s="45"/>
      <c r="E978" s="37"/>
    </row>
    <row r="979" spans="2:5">
      <c r="B979" s="36"/>
      <c r="E979" s="37"/>
    </row>
    <row r="980" spans="2:5">
      <c r="B980" s="36"/>
      <c r="C980" s="38" t="s">
        <v>143</v>
      </c>
      <c r="D980" s="39" t="str">
        <f>IF(Retenciones!$A33&lt;&gt;"",'Datos del Cliente'!$C$7,"")</f>
        <v/>
      </c>
      <c r="E980" s="37"/>
    </row>
    <row r="981" spans="2:5">
      <c r="B981" s="36"/>
      <c r="C981" s="38" t="s">
        <v>144</v>
      </c>
      <c r="D981" s="39" t="str">
        <f>IF(Retenciones!$A33&lt;&gt;"",'Datos del Cliente'!$C$14,"")</f>
        <v/>
      </c>
      <c r="E981" s="37"/>
    </row>
    <row r="982" spans="2:5">
      <c r="B982" s="36"/>
      <c r="E982" s="37"/>
    </row>
    <row r="983" spans="2:5" ht="15" customHeight="1">
      <c r="B983" s="36"/>
      <c r="C983" s="84" t="s">
        <v>145</v>
      </c>
      <c r="D983" s="84"/>
      <c r="E983" s="37"/>
    </row>
    <row r="984" spans="2:5">
      <c r="B984" s="36"/>
      <c r="C984" s="84"/>
      <c r="D984" s="84"/>
      <c r="E984" s="37"/>
    </row>
    <row r="985" spans="2:5">
      <c r="B985" s="36"/>
      <c r="C985" s="84"/>
      <c r="D985" s="84"/>
      <c r="E985" s="37"/>
    </row>
    <row r="986" spans="2:5">
      <c r="B986" s="46"/>
      <c r="C986" s="47"/>
      <c r="D986" s="47"/>
      <c r="E986" s="48"/>
    </row>
    <row r="988" spans="2:5" ht="25.5" customHeight="1">
      <c r="B988" s="34"/>
      <c r="C988" s="85" t="s">
        <v>127</v>
      </c>
      <c r="D988" s="85"/>
      <c r="E988" s="35"/>
    </row>
    <row r="989" spans="2:5">
      <c r="B989" s="36"/>
      <c r="E989" s="37"/>
    </row>
    <row r="990" spans="2:5">
      <c r="B990" s="36"/>
      <c r="C990" s="38" t="s">
        <v>128</v>
      </c>
      <c r="D990" s="39" t="str">
        <f>IF(Retenciones!$A34&lt;&gt;"","0000-"&amp;TEXT(Retenciones!$I34,"YYYY")&amp;"-"&amp;TEXT((N('Datos del Cliente'!$C$17)+COUNTIF(Retenciones!$A$5:$A34,"&lt;&gt;")),"000000"),"")</f>
        <v/>
      </c>
      <c r="E990" s="37"/>
    </row>
    <row r="991" spans="2:5">
      <c r="B991" s="36"/>
      <c r="C991" s="38" t="s">
        <v>129</v>
      </c>
      <c r="D991" s="39" t="str">
        <f>IF(Retenciones!$A34&lt;&gt;"",TEXT(Retenciones!$I34,"DD/MM/YYYY"),"")</f>
        <v/>
      </c>
      <c r="E991" s="37"/>
    </row>
    <row r="992" spans="2:5">
      <c r="B992" s="36"/>
      <c r="E992" s="37"/>
    </row>
    <row r="993" spans="2:5">
      <c r="B993" s="36"/>
      <c r="C993" s="86" t="s">
        <v>130</v>
      </c>
      <c r="D993" s="86"/>
      <c r="E993" s="37"/>
    </row>
    <row r="994" spans="2:5">
      <c r="B994" s="36"/>
      <c r="C994" s="38" t="s">
        <v>131</v>
      </c>
      <c r="D994" s="39" t="str">
        <f>IF(Retenciones!$A34&lt;&gt;"",'Datos del Cliente'!$C$7,"")</f>
        <v/>
      </c>
      <c r="E994" s="37"/>
    </row>
    <row r="995" spans="2:5">
      <c r="B995" s="36"/>
      <c r="C995" s="38" t="s">
        <v>132</v>
      </c>
      <c r="D995" s="40" t="str">
        <f>IFERROR(IF(Retenciones!$A34&lt;&gt;"",+('Datos del Cliente'!$C$8),""),"")</f>
        <v/>
      </c>
      <c r="E995" s="37"/>
    </row>
    <row r="996" spans="2:5" ht="25.5" customHeight="1">
      <c r="B996" s="36"/>
      <c r="C996" s="38" t="s">
        <v>133</v>
      </c>
      <c r="D996" s="41" t="str">
        <f>IF(Retenciones!$A34&lt;&gt;"",'Datos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996" s="37"/>
    </row>
    <row r="997" spans="2:5">
      <c r="B997" s="36"/>
      <c r="E997" s="37"/>
    </row>
    <row r="998" spans="2:5">
      <c r="B998" s="36"/>
      <c r="C998" s="86" t="s">
        <v>134</v>
      </c>
      <c r="D998" s="86"/>
      <c r="E998" s="37"/>
    </row>
    <row r="999" spans="2:5">
      <c r="B999" s="36"/>
      <c r="C999" s="38" t="s">
        <v>131</v>
      </c>
      <c r="D999" s="39" t="str">
        <f>IFERROR(IF(Retenciones!$A34&lt;&gt;"",INDEX('Sujetos Retenidos'!$B$5:$B$204,MATCH(Retenciones!$O34,'Sujetos Retenidos'!$A$5:$A$204,0)),""),"")</f>
        <v/>
      </c>
      <c r="E999" s="37"/>
    </row>
    <row r="1000" spans="2:5">
      <c r="B1000" s="36"/>
      <c r="C1000" s="38" t="s">
        <v>132</v>
      </c>
      <c r="D1000" s="40" t="str">
        <f>IFERROR(IF(Retenciones!$A34&lt;&gt;"",+INDEX('Sujetos Retenidos'!$A$5:$A$204,MATCH(Retenciones!$O34,'Sujetos Retenidos'!$A$5:$A$204,0)),""),"")</f>
        <v/>
      </c>
      <c r="E1000" s="37"/>
    </row>
    <row r="1001" spans="2:5" ht="25.5" customHeight="1">
      <c r="B1001" s="36"/>
      <c r="C1001" s="38" t="s">
        <v>133</v>
      </c>
      <c r="D1001" s="41" t="str">
        <f>IFERROR(IF(Retenciones!$A34&lt;&gt;"",INDEX('Sujetos Retenidos'!$C$5:$C$204,MATCH(Retenciones!$O34,'Sujetos Retenidos'!$A$5:$A$204,0))&amp;" Localidad: "&amp;INDEX('Sujetos Retenidos'!$D$5:$D$204,MATCH(Retenciones!$O34,'Sujetos Retenidos'!$A$5:$A$204,0))&amp;" Provincia: "&amp;IF(ISNUMBER(SEARCH(" - ",INDEX('Sujetos Retenidos'!$E$5:$E$204,MATCH(Retenciones!$O34,'Sujetos Retenidos'!$A$5:$A$204,0)))),MID(INDEX('Sujetos Retenidos'!$E$5:$E$204,MATCH(Retenciones!$O34,'Sujetos Retenidos'!$A$5:$A$204,0)),SEARCH(" - ",INDEX('Sujetos Retenidos'!$E$5:$E$204,MATCH(Retenciones!$O34,'Sujetos Retenidos'!$A$5:$A$204,0)))+3,255),INDEX('Sujetos Retenidos'!$E$5:$E$204,MATCH(Retenciones!$O34,'Sujetos Retenidos'!$A$5:$A$204,0)))&amp;" C.P.: "&amp;INDEX('Sujetos Retenidos'!$F$5:$F$204,MATCH(Retenciones!$O34,'Sujetos Retenidos'!$A$5:$A$204,0)),""),"")</f>
        <v/>
      </c>
      <c r="E1001" s="37"/>
    </row>
    <row r="1002" spans="2:5">
      <c r="B1002" s="36"/>
      <c r="E1002" s="37"/>
    </row>
    <row r="1003" spans="2:5">
      <c r="B1003" s="36"/>
      <c r="C1003" s="86" t="s">
        <v>135</v>
      </c>
      <c r="D1003" s="86"/>
      <c r="E1003" s="37"/>
    </row>
    <row r="1004" spans="2:5" ht="21.75" customHeight="1">
      <c r="B1004" s="36"/>
      <c r="C1004" s="38" t="s">
        <v>136</v>
      </c>
      <c r="D1004" s="41" t="str">
        <f>IF(Retenciones!$A34&lt;&gt;"",SUBSTITUTE(IF(ISNUMBER(SEARCH(" (",IF(ISNUMBER(SEARCH(" - ",Retenciones!$E34)),MID(Retenciones!$E34,SEARCH(" - ",Retenciones!$E34)+3,255),Retenciones!$E34))),LEFT(IF(ISNUMBER(SEARCH(" - ",Retenciones!$E34)),MID(Retenciones!$E34,SEARCH(" - ",Retenciones!$E34)+3,255),Retenciones!$E34),SEARCH(" (",IF(ISNUMBER(SEARCH(" - ",Retenciones!$E34)),MID(Retenciones!$E34,SEARCH(" - ",Retenciones!$E34)+3,255),Retenciones!$E34))-1),IF(ISNUMBER(SEARCH(" - ",Retenciones!$E34)),MID(Retenciones!$E34,SEARCH(" - ",Retenciones!$E34)+3,255),Retenciones!$E34)),"—","-"),"")</f>
        <v/>
      </c>
      <c r="E1004" s="37"/>
    </row>
    <row r="1005" spans="2:5" ht="21.75" customHeight="1">
      <c r="B1005" s="36"/>
      <c r="C1005" s="38" t="s">
        <v>137</v>
      </c>
      <c r="D1005" s="41" t="str">
        <f>IF(Retenciones!$A34&lt;&gt;"",IF(ISNUMBER(SEARCH(" - ",Retenciones!$F34)),MID(Retenciones!$F34,SEARCH(" - ",Retenciones!$F34)+3,255),Retenciones!$F34),"")</f>
        <v/>
      </c>
      <c r="E1005" s="37"/>
    </row>
    <row r="1006" spans="2:5" ht="21.75" customHeight="1">
      <c r="B1006" s="36"/>
      <c r="C1006" s="38" t="s">
        <v>138</v>
      </c>
      <c r="D1006" s="41" t="str">
        <f>IF(Retenciones!$A34&lt;&gt;"",Retenciones!$A34&amp;" Nro. "&amp;TEXT(Retenciones!$C34,"000000000000"),"")</f>
        <v/>
      </c>
      <c r="E1006" s="37"/>
    </row>
    <row r="1007" spans="2:5">
      <c r="B1007" s="36"/>
      <c r="C1007" s="38" t="s">
        <v>139</v>
      </c>
      <c r="D1007" s="42" t="str">
        <f>IF(Retenciones!$A34&lt;&gt;"","$ "&amp;IF(MID(TEXT(INT(ROUND(Retenciones!$D34,2)),"000000000000"),1,3)&lt;&gt;"000",TEXT(VALUE(MID(TEXT(INT(ROUND(Retenciones!$D34,2)),"000000000000"),1,3)),"0")&amp;"."&amp;MID(TEXT(INT(ROUND(Retenciones!$D34,2)),"000000000000"),4,3)&amp;"."&amp;MID(TEXT(INT(ROUND(Retenciones!$D34,2)),"000000000000"),7,3)&amp;"."&amp;MID(TEXT(INT(ROUND(Retenciones!$D34,2)),"000000000000"),10,3),IF(MID(TEXT(INT(ROUND(Retenciones!$D34,2)),"000000000000"),4,3)&lt;&gt;"000",TEXT(VALUE(MID(TEXT(INT(ROUND(Retenciones!$D34,2)),"000000000000"),4,3)),"0")&amp;"."&amp;MID(TEXT(INT(ROUND(Retenciones!$D34,2)),"000000000000"),7,3)&amp;"."&amp;MID(TEXT(INT(ROUND(Retenciones!$D34,2)),"000000000000"),10,3),IF(MID(TEXT(INT(ROUND(Retenciones!$D34,2)),"000000000000"),7,3)&lt;&gt;"000",TEXT(VALUE(MID(TEXT(INT(ROUND(Retenciones!$D34,2)),"000000000000"),7,3)),"0")&amp;"."&amp;MID(TEXT(INT(ROUND(Retenciones!$D34,2)),"000000000000"),10,3),TEXT(VALUE(MID(TEXT(INT(ROUND(Retenciones!$D34,2)),"000000000000"),10,3)),"0"))))&amp;","&amp;TEXT(ROUND((ROUND(Retenciones!$D34,2)-INT(ROUND(Retenciones!$D34,2)))*100,0),"00"),"")</f>
        <v/>
      </c>
      <c r="E1007" s="37"/>
    </row>
    <row r="1008" spans="2:5">
      <c r="B1008" s="36"/>
      <c r="C1008" s="38" t="s">
        <v>140</v>
      </c>
      <c r="D1008" s="39" t="str">
        <f>IF(Retenciones!$A34&lt;&gt;"","NO","")</f>
        <v/>
      </c>
      <c r="E1008" s="37"/>
    </row>
    <row r="1009" spans="2:5">
      <c r="B1009" s="36"/>
      <c r="C1009" s="38" t="s">
        <v>141</v>
      </c>
      <c r="D1009" s="43" t="str">
        <f>IF(Retenciones!$A34&lt;&gt;"","$ "&amp;IF(MID(TEXT(INT(ROUND(Retenciones!$K34,2)),"000000000000"),1,3)&lt;&gt;"000",TEXT(VALUE(MID(TEXT(INT(ROUND(Retenciones!$K34,2)),"000000000000"),1,3)),"0")&amp;"."&amp;MID(TEXT(INT(ROUND(Retenciones!$K34,2)),"000000000000"),4,3)&amp;"."&amp;MID(TEXT(INT(ROUND(Retenciones!$K34,2)),"000000000000"),7,3)&amp;"."&amp;MID(TEXT(INT(ROUND(Retenciones!$K34,2)),"000000000000"),10,3),IF(MID(TEXT(INT(ROUND(Retenciones!$K34,2)),"000000000000"),4,3)&lt;&gt;"000",TEXT(VALUE(MID(TEXT(INT(ROUND(Retenciones!$K34,2)),"000000000000"),4,3)),"0")&amp;"."&amp;MID(TEXT(INT(ROUND(Retenciones!$K34,2)),"000000000000"),7,3)&amp;"."&amp;MID(TEXT(INT(ROUND(Retenciones!$K34,2)),"000000000000"),10,3),IF(MID(TEXT(INT(ROUND(Retenciones!$K34,2)),"000000000000"),7,3)&lt;&gt;"000",TEXT(VALUE(MID(TEXT(INT(ROUND(Retenciones!$K34,2)),"000000000000"),7,3)),"0")&amp;"."&amp;MID(TEXT(INT(ROUND(Retenciones!$K34,2)),"000000000000"),10,3),TEXT(VALUE(MID(TEXT(INT(ROUND(Retenciones!$K34,2)),"000000000000"),10,3)),"0"))))&amp;","&amp;TEXT(ROUND((ROUND(Retenciones!$K34,2)-INT(ROUND(Retenciones!$K34,2)))*100,0),"00"),"")</f>
        <v/>
      </c>
      <c r="E1009" s="37"/>
    </row>
    <row r="1010" spans="2:5">
      <c r="B1010" s="36"/>
      <c r="E1010" s="37"/>
    </row>
    <row r="1011" spans="2:5">
      <c r="B1011" s="36"/>
      <c r="E1011" s="37"/>
    </row>
    <row r="1012" spans="2:5">
      <c r="B1012" s="36"/>
      <c r="C1012" s="44" t="s">
        <v>142</v>
      </c>
      <c r="D1012" s="45"/>
      <c r="E1012" s="37"/>
    </row>
    <row r="1013" spans="2:5">
      <c r="B1013" s="36"/>
      <c r="E1013" s="37"/>
    </row>
    <row r="1014" spans="2:5">
      <c r="B1014" s="36"/>
      <c r="C1014" s="38" t="s">
        <v>143</v>
      </c>
      <c r="D1014" s="39" t="str">
        <f>IF(Retenciones!$A34&lt;&gt;"",'Datos del Cliente'!$C$7,"")</f>
        <v/>
      </c>
      <c r="E1014" s="37"/>
    </row>
    <row r="1015" spans="2:5">
      <c r="B1015" s="36"/>
      <c r="C1015" s="38" t="s">
        <v>144</v>
      </c>
      <c r="D1015" s="39" t="str">
        <f>IF(Retenciones!$A34&lt;&gt;"",'Datos del Cliente'!$C$14,"")</f>
        <v/>
      </c>
      <c r="E1015" s="37"/>
    </row>
    <row r="1016" spans="2:5">
      <c r="B1016" s="36"/>
      <c r="E1016" s="37"/>
    </row>
    <row r="1017" spans="2:5" ht="15" customHeight="1">
      <c r="B1017" s="36"/>
      <c r="C1017" s="84" t="s">
        <v>145</v>
      </c>
      <c r="D1017" s="84"/>
      <c r="E1017" s="37"/>
    </row>
    <row r="1018" spans="2:5">
      <c r="B1018" s="36"/>
      <c r="C1018" s="84"/>
      <c r="D1018" s="84"/>
      <c r="E1018" s="37"/>
    </row>
    <row r="1019" spans="2:5">
      <c r="B1019" s="36"/>
      <c r="C1019" s="84"/>
      <c r="D1019" s="84"/>
      <c r="E1019" s="37"/>
    </row>
    <row r="1020" spans="2:5">
      <c r="B1020" s="46"/>
      <c r="C1020" s="47"/>
      <c r="D1020" s="47"/>
      <c r="E1020" s="48"/>
    </row>
    <row r="1022" spans="2:5" ht="25.5" customHeight="1">
      <c r="B1022" s="34"/>
      <c r="C1022" s="85" t="s">
        <v>127</v>
      </c>
      <c r="D1022" s="85"/>
      <c r="E1022" s="35"/>
    </row>
    <row r="1023" spans="2:5">
      <c r="B1023" s="36"/>
      <c r="E1023" s="37"/>
    </row>
    <row r="1024" spans="2:5">
      <c r="B1024" s="36"/>
      <c r="C1024" s="38" t="s">
        <v>128</v>
      </c>
      <c r="D1024" s="39" t="str">
        <f>IF(Retenciones!$A35&lt;&gt;"","0000-"&amp;TEXT(Retenciones!$I35,"YYYY")&amp;"-"&amp;TEXT((N('Datos del Cliente'!$C$17)+COUNTIF(Retenciones!$A$5:$A35,"&lt;&gt;")),"000000"),"")</f>
        <v/>
      </c>
      <c r="E1024" s="37"/>
    </row>
    <row r="1025" spans="2:5">
      <c r="B1025" s="36"/>
      <c r="C1025" s="38" t="s">
        <v>129</v>
      </c>
      <c r="D1025" s="39" t="str">
        <f>IF(Retenciones!$A35&lt;&gt;"",TEXT(Retenciones!$I35,"DD/MM/YYYY"),"")</f>
        <v/>
      </c>
      <c r="E1025" s="37"/>
    </row>
    <row r="1026" spans="2:5">
      <c r="B1026" s="36"/>
      <c r="E1026" s="37"/>
    </row>
    <row r="1027" spans="2:5">
      <c r="B1027" s="36"/>
      <c r="C1027" s="86" t="s">
        <v>130</v>
      </c>
      <c r="D1027" s="86"/>
      <c r="E1027" s="37"/>
    </row>
    <row r="1028" spans="2:5">
      <c r="B1028" s="36"/>
      <c r="C1028" s="38" t="s">
        <v>131</v>
      </c>
      <c r="D1028" s="39" t="str">
        <f>IF(Retenciones!$A35&lt;&gt;"",'Datos del Cliente'!$C$7,"")</f>
        <v/>
      </c>
      <c r="E1028" s="37"/>
    </row>
    <row r="1029" spans="2:5">
      <c r="B1029" s="36"/>
      <c r="C1029" s="38" t="s">
        <v>132</v>
      </c>
      <c r="D1029" s="40" t="str">
        <f>IFERROR(IF(Retenciones!$A35&lt;&gt;"",+('Datos del Cliente'!$C$8),""),"")</f>
        <v/>
      </c>
      <c r="E1029" s="37"/>
    </row>
    <row r="1030" spans="2:5" ht="25.5" customHeight="1">
      <c r="B1030" s="36"/>
      <c r="C1030" s="38" t="s">
        <v>133</v>
      </c>
      <c r="D1030" s="41" t="str">
        <f>IF(Retenciones!$A35&lt;&gt;"",'Datos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030" s="37"/>
    </row>
    <row r="1031" spans="2:5">
      <c r="B1031" s="36"/>
      <c r="E1031" s="37"/>
    </row>
    <row r="1032" spans="2:5">
      <c r="B1032" s="36"/>
      <c r="C1032" s="86" t="s">
        <v>134</v>
      </c>
      <c r="D1032" s="86"/>
      <c r="E1032" s="37"/>
    </row>
    <row r="1033" spans="2:5">
      <c r="B1033" s="36"/>
      <c r="C1033" s="38" t="s">
        <v>131</v>
      </c>
      <c r="D1033" s="39" t="str">
        <f>IFERROR(IF(Retenciones!$A35&lt;&gt;"",INDEX('Sujetos Retenidos'!$B$5:$B$204,MATCH(Retenciones!$O35,'Sujetos Retenidos'!$A$5:$A$204,0)),""),"")</f>
        <v/>
      </c>
      <c r="E1033" s="37"/>
    </row>
    <row r="1034" spans="2:5">
      <c r="B1034" s="36"/>
      <c r="C1034" s="38" t="s">
        <v>132</v>
      </c>
      <c r="D1034" s="40" t="str">
        <f>IFERROR(IF(Retenciones!$A35&lt;&gt;"",+INDEX('Sujetos Retenidos'!$A$5:$A$204,MATCH(Retenciones!$O35,'Sujetos Retenidos'!$A$5:$A$204,0)),""),"")</f>
        <v/>
      </c>
      <c r="E1034" s="37"/>
    </row>
    <row r="1035" spans="2:5" ht="25.5" customHeight="1">
      <c r="B1035" s="36"/>
      <c r="C1035" s="38" t="s">
        <v>133</v>
      </c>
      <c r="D1035" s="41" t="str">
        <f>IFERROR(IF(Retenciones!$A35&lt;&gt;"",INDEX('Sujetos Retenidos'!$C$5:$C$204,MATCH(Retenciones!$O35,'Sujetos Retenidos'!$A$5:$A$204,0))&amp;" Localidad: "&amp;INDEX('Sujetos Retenidos'!$D$5:$D$204,MATCH(Retenciones!$O35,'Sujetos Retenidos'!$A$5:$A$204,0))&amp;" Provincia: "&amp;IF(ISNUMBER(SEARCH(" - ",INDEX('Sujetos Retenidos'!$E$5:$E$204,MATCH(Retenciones!$O35,'Sujetos Retenidos'!$A$5:$A$204,0)))),MID(INDEX('Sujetos Retenidos'!$E$5:$E$204,MATCH(Retenciones!$O35,'Sujetos Retenidos'!$A$5:$A$204,0)),SEARCH(" - ",INDEX('Sujetos Retenidos'!$E$5:$E$204,MATCH(Retenciones!$O35,'Sujetos Retenidos'!$A$5:$A$204,0)))+3,255),INDEX('Sujetos Retenidos'!$E$5:$E$204,MATCH(Retenciones!$O35,'Sujetos Retenidos'!$A$5:$A$204,0)))&amp;" C.P.: "&amp;INDEX('Sujetos Retenidos'!$F$5:$F$204,MATCH(Retenciones!$O35,'Sujetos Retenidos'!$A$5:$A$204,0)),""),"")</f>
        <v/>
      </c>
      <c r="E1035" s="37"/>
    </row>
    <row r="1036" spans="2:5">
      <c r="B1036" s="36"/>
      <c r="E1036" s="37"/>
    </row>
    <row r="1037" spans="2:5">
      <c r="B1037" s="36"/>
      <c r="C1037" s="86" t="s">
        <v>135</v>
      </c>
      <c r="D1037" s="86"/>
      <c r="E1037" s="37"/>
    </row>
    <row r="1038" spans="2:5" ht="21.75" customHeight="1">
      <c r="B1038" s="36"/>
      <c r="C1038" s="38" t="s">
        <v>136</v>
      </c>
      <c r="D1038" s="41" t="str">
        <f>IF(Retenciones!$A35&lt;&gt;"",SUBSTITUTE(IF(ISNUMBER(SEARCH(" (",IF(ISNUMBER(SEARCH(" - ",Retenciones!$E35)),MID(Retenciones!$E35,SEARCH(" - ",Retenciones!$E35)+3,255),Retenciones!$E35))),LEFT(IF(ISNUMBER(SEARCH(" - ",Retenciones!$E35)),MID(Retenciones!$E35,SEARCH(" - ",Retenciones!$E35)+3,255),Retenciones!$E35),SEARCH(" (",IF(ISNUMBER(SEARCH(" - ",Retenciones!$E35)),MID(Retenciones!$E35,SEARCH(" - ",Retenciones!$E35)+3,255),Retenciones!$E35))-1),IF(ISNUMBER(SEARCH(" - ",Retenciones!$E35)),MID(Retenciones!$E35,SEARCH(" - ",Retenciones!$E35)+3,255),Retenciones!$E35)),"—","-"),"")</f>
        <v/>
      </c>
      <c r="E1038" s="37"/>
    </row>
    <row r="1039" spans="2:5" ht="21.75" customHeight="1">
      <c r="B1039" s="36"/>
      <c r="C1039" s="38" t="s">
        <v>137</v>
      </c>
      <c r="D1039" s="41" t="str">
        <f>IF(Retenciones!$A35&lt;&gt;"",IF(ISNUMBER(SEARCH(" - ",Retenciones!$F35)),MID(Retenciones!$F35,SEARCH(" - ",Retenciones!$F35)+3,255),Retenciones!$F35),"")</f>
        <v/>
      </c>
      <c r="E1039" s="37"/>
    </row>
    <row r="1040" spans="2:5" ht="21.75" customHeight="1">
      <c r="B1040" s="36"/>
      <c r="C1040" s="38" t="s">
        <v>138</v>
      </c>
      <c r="D1040" s="41" t="str">
        <f>IF(Retenciones!$A35&lt;&gt;"",Retenciones!$A35&amp;" Nro. "&amp;TEXT(Retenciones!$C35,"000000000000"),"")</f>
        <v/>
      </c>
      <c r="E1040" s="37"/>
    </row>
    <row r="1041" spans="2:5">
      <c r="B1041" s="36"/>
      <c r="C1041" s="38" t="s">
        <v>139</v>
      </c>
      <c r="D1041" s="42" t="str">
        <f>IF(Retenciones!$A35&lt;&gt;"","$ "&amp;IF(MID(TEXT(INT(ROUND(Retenciones!$D35,2)),"000000000000"),1,3)&lt;&gt;"000",TEXT(VALUE(MID(TEXT(INT(ROUND(Retenciones!$D35,2)),"000000000000"),1,3)),"0")&amp;"."&amp;MID(TEXT(INT(ROUND(Retenciones!$D35,2)),"000000000000"),4,3)&amp;"."&amp;MID(TEXT(INT(ROUND(Retenciones!$D35,2)),"000000000000"),7,3)&amp;"."&amp;MID(TEXT(INT(ROUND(Retenciones!$D35,2)),"000000000000"),10,3),IF(MID(TEXT(INT(ROUND(Retenciones!$D35,2)),"000000000000"),4,3)&lt;&gt;"000",TEXT(VALUE(MID(TEXT(INT(ROUND(Retenciones!$D35,2)),"000000000000"),4,3)),"0")&amp;"."&amp;MID(TEXT(INT(ROUND(Retenciones!$D35,2)),"000000000000"),7,3)&amp;"."&amp;MID(TEXT(INT(ROUND(Retenciones!$D35,2)),"000000000000"),10,3),IF(MID(TEXT(INT(ROUND(Retenciones!$D35,2)),"000000000000"),7,3)&lt;&gt;"000",TEXT(VALUE(MID(TEXT(INT(ROUND(Retenciones!$D35,2)),"000000000000"),7,3)),"0")&amp;"."&amp;MID(TEXT(INT(ROUND(Retenciones!$D35,2)),"000000000000"),10,3),TEXT(VALUE(MID(TEXT(INT(ROUND(Retenciones!$D35,2)),"000000000000"),10,3)),"0"))))&amp;","&amp;TEXT(ROUND((ROUND(Retenciones!$D35,2)-INT(ROUND(Retenciones!$D35,2)))*100,0),"00"),"")</f>
        <v/>
      </c>
      <c r="E1041" s="37"/>
    </row>
    <row r="1042" spans="2:5">
      <c r="B1042" s="36"/>
      <c r="C1042" s="38" t="s">
        <v>140</v>
      </c>
      <c r="D1042" s="39" t="str">
        <f>IF(Retenciones!$A35&lt;&gt;"","NO","")</f>
        <v/>
      </c>
      <c r="E1042" s="37"/>
    </row>
    <row r="1043" spans="2:5">
      <c r="B1043" s="36"/>
      <c r="C1043" s="38" t="s">
        <v>141</v>
      </c>
      <c r="D1043" s="43" t="str">
        <f>IF(Retenciones!$A35&lt;&gt;"","$ "&amp;IF(MID(TEXT(INT(ROUND(Retenciones!$K35,2)),"000000000000"),1,3)&lt;&gt;"000",TEXT(VALUE(MID(TEXT(INT(ROUND(Retenciones!$K35,2)),"000000000000"),1,3)),"0")&amp;"."&amp;MID(TEXT(INT(ROUND(Retenciones!$K35,2)),"000000000000"),4,3)&amp;"."&amp;MID(TEXT(INT(ROUND(Retenciones!$K35,2)),"000000000000"),7,3)&amp;"."&amp;MID(TEXT(INT(ROUND(Retenciones!$K35,2)),"000000000000"),10,3),IF(MID(TEXT(INT(ROUND(Retenciones!$K35,2)),"000000000000"),4,3)&lt;&gt;"000",TEXT(VALUE(MID(TEXT(INT(ROUND(Retenciones!$K35,2)),"000000000000"),4,3)),"0")&amp;"."&amp;MID(TEXT(INT(ROUND(Retenciones!$K35,2)),"000000000000"),7,3)&amp;"."&amp;MID(TEXT(INT(ROUND(Retenciones!$K35,2)),"000000000000"),10,3),IF(MID(TEXT(INT(ROUND(Retenciones!$K35,2)),"000000000000"),7,3)&lt;&gt;"000",TEXT(VALUE(MID(TEXT(INT(ROUND(Retenciones!$K35,2)),"000000000000"),7,3)),"0")&amp;"."&amp;MID(TEXT(INT(ROUND(Retenciones!$K35,2)),"000000000000"),10,3),TEXT(VALUE(MID(TEXT(INT(ROUND(Retenciones!$K35,2)),"000000000000"),10,3)),"0"))))&amp;","&amp;TEXT(ROUND((ROUND(Retenciones!$K35,2)-INT(ROUND(Retenciones!$K35,2)))*100,0),"00"),"")</f>
        <v/>
      </c>
      <c r="E1043" s="37"/>
    </row>
    <row r="1044" spans="2:5">
      <c r="B1044" s="36"/>
      <c r="E1044" s="37"/>
    </row>
    <row r="1045" spans="2:5">
      <c r="B1045" s="36"/>
      <c r="E1045" s="37"/>
    </row>
    <row r="1046" spans="2:5">
      <c r="B1046" s="36"/>
      <c r="C1046" s="44" t="s">
        <v>142</v>
      </c>
      <c r="D1046" s="45"/>
      <c r="E1046" s="37"/>
    </row>
    <row r="1047" spans="2:5">
      <c r="B1047" s="36"/>
      <c r="E1047" s="37"/>
    </row>
    <row r="1048" spans="2:5">
      <c r="B1048" s="36"/>
      <c r="C1048" s="38" t="s">
        <v>143</v>
      </c>
      <c r="D1048" s="39" t="str">
        <f>IF(Retenciones!$A35&lt;&gt;"",'Datos del Cliente'!$C$7,"")</f>
        <v/>
      </c>
      <c r="E1048" s="37"/>
    </row>
    <row r="1049" spans="2:5">
      <c r="B1049" s="36"/>
      <c r="C1049" s="38" t="s">
        <v>144</v>
      </c>
      <c r="D1049" s="39" t="str">
        <f>IF(Retenciones!$A35&lt;&gt;"",'Datos del Cliente'!$C$14,"")</f>
        <v/>
      </c>
      <c r="E1049" s="37"/>
    </row>
    <row r="1050" spans="2:5">
      <c r="B1050" s="36"/>
      <c r="E1050" s="37"/>
    </row>
    <row r="1051" spans="2:5" ht="15" customHeight="1">
      <c r="B1051" s="36"/>
      <c r="C1051" s="84" t="s">
        <v>145</v>
      </c>
      <c r="D1051" s="84"/>
      <c r="E1051" s="37"/>
    </row>
    <row r="1052" spans="2:5">
      <c r="B1052" s="36"/>
      <c r="C1052" s="84"/>
      <c r="D1052" s="84"/>
      <c r="E1052" s="37"/>
    </row>
    <row r="1053" spans="2:5">
      <c r="B1053" s="36"/>
      <c r="C1053" s="84"/>
      <c r="D1053" s="84"/>
      <c r="E1053" s="37"/>
    </row>
    <row r="1054" spans="2:5">
      <c r="B1054" s="46"/>
      <c r="C1054" s="47"/>
      <c r="D1054" s="47"/>
      <c r="E1054" s="48"/>
    </row>
    <row r="1056" spans="2:5" ht="25.5" customHeight="1">
      <c r="B1056" s="34"/>
      <c r="C1056" s="85" t="s">
        <v>127</v>
      </c>
      <c r="D1056" s="85"/>
      <c r="E1056" s="35"/>
    </row>
    <row r="1057" spans="2:5">
      <c r="B1057" s="36"/>
      <c r="E1057" s="37"/>
    </row>
    <row r="1058" spans="2:5">
      <c r="B1058" s="36"/>
      <c r="C1058" s="38" t="s">
        <v>128</v>
      </c>
      <c r="D1058" s="39" t="str">
        <f>IF(Retenciones!$A36&lt;&gt;"","0000-"&amp;TEXT(Retenciones!$I36,"YYYY")&amp;"-"&amp;TEXT((N('Datos del Cliente'!$C$17)+COUNTIF(Retenciones!$A$5:$A36,"&lt;&gt;")),"000000"),"")</f>
        <v/>
      </c>
      <c r="E1058" s="37"/>
    </row>
    <row r="1059" spans="2:5">
      <c r="B1059" s="36"/>
      <c r="C1059" s="38" t="s">
        <v>129</v>
      </c>
      <c r="D1059" s="39" t="str">
        <f>IF(Retenciones!$A36&lt;&gt;"",TEXT(Retenciones!$I36,"DD/MM/YYYY"),"")</f>
        <v/>
      </c>
      <c r="E1059" s="37"/>
    </row>
    <row r="1060" spans="2:5">
      <c r="B1060" s="36"/>
      <c r="E1060" s="37"/>
    </row>
    <row r="1061" spans="2:5">
      <c r="B1061" s="36"/>
      <c r="C1061" s="86" t="s">
        <v>130</v>
      </c>
      <c r="D1061" s="86"/>
      <c r="E1061" s="37"/>
    </row>
    <row r="1062" spans="2:5">
      <c r="B1062" s="36"/>
      <c r="C1062" s="38" t="s">
        <v>131</v>
      </c>
      <c r="D1062" s="39" t="str">
        <f>IF(Retenciones!$A36&lt;&gt;"",'Datos del Cliente'!$C$7,"")</f>
        <v/>
      </c>
      <c r="E1062" s="37"/>
    </row>
    <row r="1063" spans="2:5">
      <c r="B1063" s="36"/>
      <c r="C1063" s="38" t="s">
        <v>132</v>
      </c>
      <c r="D1063" s="40" t="str">
        <f>IFERROR(IF(Retenciones!$A36&lt;&gt;"",+('Datos del Cliente'!$C$8),""),"")</f>
        <v/>
      </c>
      <c r="E1063" s="37"/>
    </row>
    <row r="1064" spans="2:5" ht="25.5" customHeight="1">
      <c r="B1064" s="36"/>
      <c r="C1064" s="38" t="s">
        <v>133</v>
      </c>
      <c r="D1064" s="41" t="str">
        <f>IF(Retenciones!$A36&lt;&gt;"",'Datos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064" s="37"/>
    </row>
    <row r="1065" spans="2:5">
      <c r="B1065" s="36"/>
      <c r="E1065" s="37"/>
    </row>
    <row r="1066" spans="2:5">
      <c r="B1066" s="36"/>
      <c r="C1066" s="86" t="s">
        <v>134</v>
      </c>
      <c r="D1066" s="86"/>
      <c r="E1066" s="37"/>
    </row>
    <row r="1067" spans="2:5">
      <c r="B1067" s="36"/>
      <c r="C1067" s="38" t="s">
        <v>131</v>
      </c>
      <c r="D1067" s="39" t="str">
        <f>IFERROR(IF(Retenciones!$A36&lt;&gt;"",INDEX('Sujetos Retenidos'!$B$5:$B$204,MATCH(Retenciones!$O36,'Sujetos Retenidos'!$A$5:$A$204,0)),""),"")</f>
        <v/>
      </c>
      <c r="E1067" s="37"/>
    </row>
    <row r="1068" spans="2:5">
      <c r="B1068" s="36"/>
      <c r="C1068" s="38" t="s">
        <v>132</v>
      </c>
      <c r="D1068" s="40" t="str">
        <f>IFERROR(IF(Retenciones!$A36&lt;&gt;"",+INDEX('Sujetos Retenidos'!$A$5:$A$204,MATCH(Retenciones!$O36,'Sujetos Retenidos'!$A$5:$A$204,0)),""),"")</f>
        <v/>
      </c>
      <c r="E1068" s="37"/>
    </row>
    <row r="1069" spans="2:5" ht="25.5" customHeight="1">
      <c r="B1069" s="36"/>
      <c r="C1069" s="38" t="s">
        <v>133</v>
      </c>
      <c r="D1069" s="41" t="str">
        <f>IFERROR(IF(Retenciones!$A36&lt;&gt;"",INDEX('Sujetos Retenidos'!$C$5:$C$204,MATCH(Retenciones!$O36,'Sujetos Retenidos'!$A$5:$A$204,0))&amp;" Localidad: "&amp;INDEX('Sujetos Retenidos'!$D$5:$D$204,MATCH(Retenciones!$O36,'Sujetos Retenidos'!$A$5:$A$204,0))&amp;" Provincia: "&amp;IF(ISNUMBER(SEARCH(" - ",INDEX('Sujetos Retenidos'!$E$5:$E$204,MATCH(Retenciones!$O36,'Sujetos Retenidos'!$A$5:$A$204,0)))),MID(INDEX('Sujetos Retenidos'!$E$5:$E$204,MATCH(Retenciones!$O36,'Sujetos Retenidos'!$A$5:$A$204,0)),SEARCH(" - ",INDEX('Sujetos Retenidos'!$E$5:$E$204,MATCH(Retenciones!$O36,'Sujetos Retenidos'!$A$5:$A$204,0)))+3,255),INDEX('Sujetos Retenidos'!$E$5:$E$204,MATCH(Retenciones!$O36,'Sujetos Retenidos'!$A$5:$A$204,0)))&amp;" C.P.: "&amp;INDEX('Sujetos Retenidos'!$F$5:$F$204,MATCH(Retenciones!$O36,'Sujetos Retenidos'!$A$5:$A$204,0)),""),"")</f>
        <v/>
      </c>
      <c r="E1069" s="37"/>
    </row>
    <row r="1070" spans="2:5">
      <c r="B1070" s="36"/>
      <c r="E1070" s="37"/>
    </row>
    <row r="1071" spans="2:5">
      <c r="B1071" s="36"/>
      <c r="C1071" s="86" t="s">
        <v>135</v>
      </c>
      <c r="D1071" s="86"/>
      <c r="E1071" s="37"/>
    </row>
    <row r="1072" spans="2:5" ht="21.75" customHeight="1">
      <c r="B1072" s="36"/>
      <c r="C1072" s="38" t="s">
        <v>136</v>
      </c>
      <c r="D1072" s="41" t="str">
        <f>IF(Retenciones!$A36&lt;&gt;"",SUBSTITUTE(IF(ISNUMBER(SEARCH(" (",IF(ISNUMBER(SEARCH(" - ",Retenciones!$E36)),MID(Retenciones!$E36,SEARCH(" - ",Retenciones!$E36)+3,255),Retenciones!$E36))),LEFT(IF(ISNUMBER(SEARCH(" - ",Retenciones!$E36)),MID(Retenciones!$E36,SEARCH(" - ",Retenciones!$E36)+3,255),Retenciones!$E36),SEARCH(" (",IF(ISNUMBER(SEARCH(" - ",Retenciones!$E36)),MID(Retenciones!$E36,SEARCH(" - ",Retenciones!$E36)+3,255),Retenciones!$E36))-1),IF(ISNUMBER(SEARCH(" - ",Retenciones!$E36)),MID(Retenciones!$E36,SEARCH(" - ",Retenciones!$E36)+3,255),Retenciones!$E36)),"—","-"),"")</f>
        <v/>
      </c>
      <c r="E1072" s="37"/>
    </row>
    <row r="1073" spans="2:5" ht="21.75" customHeight="1">
      <c r="B1073" s="36"/>
      <c r="C1073" s="38" t="s">
        <v>137</v>
      </c>
      <c r="D1073" s="41" t="str">
        <f>IF(Retenciones!$A36&lt;&gt;"",IF(ISNUMBER(SEARCH(" - ",Retenciones!$F36)),MID(Retenciones!$F36,SEARCH(" - ",Retenciones!$F36)+3,255),Retenciones!$F36),"")</f>
        <v/>
      </c>
      <c r="E1073" s="37"/>
    </row>
    <row r="1074" spans="2:5" ht="21.75" customHeight="1">
      <c r="B1074" s="36"/>
      <c r="C1074" s="38" t="s">
        <v>138</v>
      </c>
      <c r="D1074" s="41" t="str">
        <f>IF(Retenciones!$A36&lt;&gt;"",Retenciones!$A36&amp;" Nro. "&amp;TEXT(Retenciones!$C36,"000000000000"),"")</f>
        <v/>
      </c>
      <c r="E1074" s="37"/>
    </row>
    <row r="1075" spans="2:5">
      <c r="B1075" s="36"/>
      <c r="C1075" s="38" t="s">
        <v>139</v>
      </c>
      <c r="D1075" s="42" t="str">
        <f>IF(Retenciones!$A36&lt;&gt;"","$ "&amp;IF(MID(TEXT(INT(ROUND(Retenciones!$D36,2)),"000000000000"),1,3)&lt;&gt;"000",TEXT(VALUE(MID(TEXT(INT(ROUND(Retenciones!$D36,2)),"000000000000"),1,3)),"0")&amp;"."&amp;MID(TEXT(INT(ROUND(Retenciones!$D36,2)),"000000000000"),4,3)&amp;"."&amp;MID(TEXT(INT(ROUND(Retenciones!$D36,2)),"000000000000"),7,3)&amp;"."&amp;MID(TEXT(INT(ROUND(Retenciones!$D36,2)),"000000000000"),10,3),IF(MID(TEXT(INT(ROUND(Retenciones!$D36,2)),"000000000000"),4,3)&lt;&gt;"000",TEXT(VALUE(MID(TEXT(INT(ROUND(Retenciones!$D36,2)),"000000000000"),4,3)),"0")&amp;"."&amp;MID(TEXT(INT(ROUND(Retenciones!$D36,2)),"000000000000"),7,3)&amp;"."&amp;MID(TEXT(INT(ROUND(Retenciones!$D36,2)),"000000000000"),10,3),IF(MID(TEXT(INT(ROUND(Retenciones!$D36,2)),"000000000000"),7,3)&lt;&gt;"000",TEXT(VALUE(MID(TEXT(INT(ROUND(Retenciones!$D36,2)),"000000000000"),7,3)),"0")&amp;"."&amp;MID(TEXT(INT(ROUND(Retenciones!$D36,2)),"000000000000"),10,3),TEXT(VALUE(MID(TEXT(INT(ROUND(Retenciones!$D36,2)),"000000000000"),10,3)),"0"))))&amp;","&amp;TEXT(ROUND((ROUND(Retenciones!$D36,2)-INT(ROUND(Retenciones!$D36,2)))*100,0),"00"),"")</f>
        <v/>
      </c>
      <c r="E1075" s="37"/>
    </row>
    <row r="1076" spans="2:5">
      <c r="B1076" s="36"/>
      <c r="C1076" s="38" t="s">
        <v>140</v>
      </c>
      <c r="D1076" s="39" t="str">
        <f>IF(Retenciones!$A36&lt;&gt;"","NO","")</f>
        <v/>
      </c>
      <c r="E1076" s="37"/>
    </row>
    <row r="1077" spans="2:5">
      <c r="B1077" s="36"/>
      <c r="C1077" s="38" t="s">
        <v>141</v>
      </c>
      <c r="D1077" s="43" t="str">
        <f>IF(Retenciones!$A36&lt;&gt;"","$ "&amp;IF(MID(TEXT(INT(ROUND(Retenciones!$K36,2)),"000000000000"),1,3)&lt;&gt;"000",TEXT(VALUE(MID(TEXT(INT(ROUND(Retenciones!$K36,2)),"000000000000"),1,3)),"0")&amp;"."&amp;MID(TEXT(INT(ROUND(Retenciones!$K36,2)),"000000000000"),4,3)&amp;"."&amp;MID(TEXT(INT(ROUND(Retenciones!$K36,2)),"000000000000"),7,3)&amp;"."&amp;MID(TEXT(INT(ROUND(Retenciones!$K36,2)),"000000000000"),10,3),IF(MID(TEXT(INT(ROUND(Retenciones!$K36,2)),"000000000000"),4,3)&lt;&gt;"000",TEXT(VALUE(MID(TEXT(INT(ROUND(Retenciones!$K36,2)),"000000000000"),4,3)),"0")&amp;"."&amp;MID(TEXT(INT(ROUND(Retenciones!$K36,2)),"000000000000"),7,3)&amp;"."&amp;MID(TEXT(INT(ROUND(Retenciones!$K36,2)),"000000000000"),10,3),IF(MID(TEXT(INT(ROUND(Retenciones!$K36,2)),"000000000000"),7,3)&lt;&gt;"000",TEXT(VALUE(MID(TEXT(INT(ROUND(Retenciones!$K36,2)),"000000000000"),7,3)),"0")&amp;"."&amp;MID(TEXT(INT(ROUND(Retenciones!$K36,2)),"000000000000"),10,3),TEXT(VALUE(MID(TEXT(INT(ROUND(Retenciones!$K36,2)),"000000000000"),10,3)),"0"))))&amp;","&amp;TEXT(ROUND((ROUND(Retenciones!$K36,2)-INT(ROUND(Retenciones!$K36,2)))*100,0),"00"),"")</f>
        <v/>
      </c>
      <c r="E1077" s="37"/>
    </row>
    <row r="1078" spans="2:5">
      <c r="B1078" s="36"/>
      <c r="E1078" s="37"/>
    </row>
    <row r="1079" spans="2:5">
      <c r="B1079" s="36"/>
      <c r="E1079" s="37"/>
    </row>
    <row r="1080" spans="2:5">
      <c r="B1080" s="36"/>
      <c r="C1080" s="44" t="s">
        <v>142</v>
      </c>
      <c r="D1080" s="45"/>
      <c r="E1080" s="37"/>
    </row>
    <row r="1081" spans="2:5">
      <c r="B1081" s="36"/>
      <c r="E1081" s="37"/>
    </row>
    <row r="1082" spans="2:5">
      <c r="B1082" s="36"/>
      <c r="C1082" s="38" t="s">
        <v>143</v>
      </c>
      <c r="D1082" s="39" t="str">
        <f>IF(Retenciones!$A36&lt;&gt;"",'Datos del Cliente'!$C$7,"")</f>
        <v/>
      </c>
      <c r="E1082" s="37"/>
    </row>
    <row r="1083" spans="2:5">
      <c r="B1083" s="36"/>
      <c r="C1083" s="38" t="s">
        <v>144</v>
      </c>
      <c r="D1083" s="39" t="str">
        <f>IF(Retenciones!$A36&lt;&gt;"",'Datos del Cliente'!$C$14,"")</f>
        <v/>
      </c>
      <c r="E1083" s="37"/>
    </row>
    <row r="1084" spans="2:5">
      <c r="B1084" s="36"/>
      <c r="E1084" s="37"/>
    </row>
    <row r="1085" spans="2:5" ht="15" customHeight="1">
      <c r="B1085" s="36"/>
      <c r="C1085" s="84" t="s">
        <v>145</v>
      </c>
      <c r="D1085" s="84"/>
      <c r="E1085" s="37"/>
    </row>
    <row r="1086" spans="2:5">
      <c r="B1086" s="36"/>
      <c r="C1086" s="84"/>
      <c r="D1086" s="84"/>
      <c r="E1086" s="37"/>
    </row>
    <row r="1087" spans="2:5">
      <c r="B1087" s="36"/>
      <c r="C1087" s="84"/>
      <c r="D1087" s="84"/>
      <c r="E1087" s="37"/>
    </row>
    <row r="1088" spans="2:5">
      <c r="B1088" s="46"/>
      <c r="C1088" s="47"/>
      <c r="D1088" s="47"/>
      <c r="E1088" s="48"/>
    </row>
    <row r="1090" spans="2:5" ht="25.5" customHeight="1">
      <c r="B1090" s="34"/>
      <c r="C1090" s="85" t="s">
        <v>127</v>
      </c>
      <c r="D1090" s="85"/>
      <c r="E1090" s="35"/>
    </row>
    <row r="1091" spans="2:5">
      <c r="B1091" s="36"/>
      <c r="E1091" s="37"/>
    </row>
    <row r="1092" spans="2:5">
      <c r="B1092" s="36"/>
      <c r="C1092" s="38" t="s">
        <v>128</v>
      </c>
      <c r="D1092" s="39" t="str">
        <f>IF(Retenciones!$A37&lt;&gt;"","0000-"&amp;TEXT(Retenciones!$I37,"YYYY")&amp;"-"&amp;TEXT((N('Datos del Cliente'!$C$17)+COUNTIF(Retenciones!$A$5:$A37,"&lt;&gt;")),"000000"),"")</f>
        <v/>
      </c>
      <c r="E1092" s="37"/>
    </row>
    <row r="1093" spans="2:5">
      <c r="B1093" s="36"/>
      <c r="C1093" s="38" t="s">
        <v>129</v>
      </c>
      <c r="D1093" s="39" t="str">
        <f>IF(Retenciones!$A37&lt;&gt;"",TEXT(Retenciones!$I37,"DD/MM/YYYY"),"")</f>
        <v/>
      </c>
      <c r="E1093" s="37"/>
    </row>
    <row r="1094" spans="2:5">
      <c r="B1094" s="36"/>
      <c r="E1094" s="37"/>
    </row>
    <row r="1095" spans="2:5">
      <c r="B1095" s="36"/>
      <c r="C1095" s="86" t="s">
        <v>130</v>
      </c>
      <c r="D1095" s="86"/>
      <c r="E1095" s="37"/>
    </row>
    <row r="1096" spans="2:5">
      <c r="B1096" s="36"/>
      <c r="C1096" s="38" t="s">
        <v>131</v>
      </c>
      <c r="D1096" s="39" t="str">
        <f>IF(Retenciones!$A37&lt;&gt;"",'Datos del Cliente'!$C$7,"")</f>
        <v/>
      </c>
      <c r="E1096" s="37"/>
    </row>
    <row r="1097" spans="2:5">
      <c r="B1097" s="36"/>
      <c r="C1097" s="38" t="s">
        <v>132</v>
      </c>
      <c r="D1097" s="40" t="str">
        <f>IFERROR(IF(Retenciones!$A37&lt;&gt;"",+('Datos del Cliente'!$C$8),""),"")</f>
        <v/>
      </c>
      <c r="E1097" s="37"/>
    </row>
    <row r="1098" spans="2:5" ht="25.5" customHeight="1">
      <c r="B1098" s="36"/>
      <c r="C1098" s="38" t="s">
        <v>133</v>
      </c>
      <c r="D1098" s="41" t="str">
        <f>IF(Retenciones!$A37&lt;&gt;"",'Datos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098" s="37"/>
    </row>
    <row r="1099" spans="2:5">
      <c r="B1099" s="36"/>
      <c r="E1099" s="37"/>
    </row>
    <row r="1100" spans="2:5">
      <c r="B1100" s="36"/>
      <c r="C1100" s="86" t="s">
        <v>134</v>
      </c>
      <c r="D1100" s="86"/>
      <c r="E1100" s="37"/>
    </row>
    <row r="1101" spans="2:5">
      <c r="B1101" s="36"/>
      <c r="C1101" s="38" t="s">
        <v>131</v>
      </c>
      <c r="D1101" s="39" t="str">
        <f>IFERROR(IF(Retenciones!$A37&lt;&gt;"",INDEX('Sujetos Retenidos'!$B$5:$B$204,MATCH(Retenciones!$O37,'Sujetos Retenidos'!$A$5:$A$204,0)),""),"")</f>
        <v/>
      </c>
      <c r="E1101" s="37"/>
    </row>
    <row r="1102" spans="2:5">
      <c r="B1102" s="36"/>
      <c r="C1102" s="38" t="s">
        <v>132</v>
      </c>
      <c r="D1102" s="40" t="str">
        <f>IFERROR(IF(Retenciones!$A37&lt;&gt;"",+INDEX('Sujetos Retenidos'!$A$5:$A$204,MATCH(Retenciones!$O37,'Sujetos Retenidos'!$A$5:$A$204,0)),""),"")</f>
        <v/>
      </c>
      <c r="E1102" s="37"/>
    </row>
    <row r="1103" spans="2:5" ht="25.5" customHeight="1">
      <c r="B1103" s="36"/>
      <c r="C1103" s="38" t="s">
        <v>133</v>
      </c>
      <c r="D1103" s="41" t="str">
        <f>IFERROR(IF(Retenciones!$A37&lt;&gt;"",INDEX('Sujetos Retenidos'!$C$5:$C$204,MATCH(Retenciones!$O37,'Sujetos Retenidos'!$A$5:$A$204,0))&amp;" Localidad: "&amp;INDEX('Sujetos Retenidos'!$D$5:$D$204,MATCH(Retenciones!$O37,'Sujetos Retenidos'!$A$5:$A$204,0))&amp;" Provincia: "&amp;IF(ISNUMBER(SEARCH(" - ",INDEX('Sujetos Retenidos'!$E$5:$E$204,MATCH(Retenciones!$O37,'Sujetos Retenidos'!$A$5:$A$204,0)))),MID(INDEX('Sujetos Retenidos'!$E$5:$E$204,MATCH(Retenciones!$O37,'Sujetos Retenidos'!$A$5:$A$204,0)),SEARCH(" - ",INDEX('Sujetos Retenidos'!$E$5:$E$204,MATCH(Retenciones!$O37,'Sujetos Retenidos'!$A$5:$A$204,0)))+3,255),INDEX('Sujetos Retenidos'!$E$5:$E$204,MATCH(Retenciones!$O37,'Sujetos Retenidos'!$A$5:$A$204,0)))&amp;" C.P.: "&amp;INDEX('Sujetos Retenidos'!$F$5:$F$204,MATCH(Retenciones!$O37,'Sujetos Retenidos'!$A$5:$A$204,0)),""),"")</f>
        <v/>
      </c>
      <c r="E1103" s="37"/>
    </row>
    <row r="1104" spans="2:5">
      <c r="B1104" s="36"/>
      <c r="E1104" s="37"/>
    </row>
    <row r="1105" spans="2:5">
      <c r="B1105" s="36"/>
      <c r="C1105" s="86" t="s">
        <v>135</v>
      </c>
      <c r="D1105" s="86"/>
      <c r="E1105" s="37"/>
    </row>
    <row r="1106" spans="2:5" ht="21.75" customHeight="1">
      <c r="B1106" s="36"/>
      <c r="C1106" s="38" t="s">
        <v>136</v>
      </c>
      <c r="D1106" s="41" t="str">
        <f>IF(Retenciones!$A37&lt;&gt;"",SUBSTITUTE(IF(ISNUMBER(SEARCH(" (",IF(ISNUMBER(SEARCH(" - ",Retenciones!$E37)),MID(Retenciones!$E37,SEARCH(" - ",Retenciones!$E37)+3,255),Retenciones!$E37))),LEFT(IF(ISNUMBER(SEARCH(" - ",Retenciones!$E37)),MID(Retenciones!$E37,SEARCH(" - ",Retenciones!$E37)+3,255),Retenciones!$E37),SEARCH(" (",IF(ISNUMBER(SEARCH(" - ",Retenciones!$E37)),MID(Retenciones!$E37,SEARCH(" - ",Retenciones!$E37)+3,255),Retenciones!$E37))-1),IF(ISNUMBER(SEARCH(" - ",Retenciones!$E37)),MID(Retenciones!$E37,SEARCH(" - ",Retenciones!$E37)+3,255),Retenciones!$E37)),"—","-"),"")</f>
        <v/>
      </c>
      <c r="E1106" s="37"/>
    </row>
    <row r="1107" spans="2:5" ht="21.75" customHeight="1">
      <c r="B1107" s="36"/>
      <c r="C1107" s="38" t="s">
        <v>137</v>
      </c>
      <c r="D1107" s="41" t="str">
        <f>IF(Retenciones!$A37&lt;&gt;"",IF(ISNUMBER(SEARCH(" - ",Retenciones!$F37)),MID(Retenciones!$F37,SEARCH(" - ",Retenciones!$F37)+3,255),Retenciones!$F37),"")</f>
        <v/>
      </c>
      <c r="E1107" s="37"/>
    </row>
    <row r="1108" spans="2:5" ht="21.75" customHeight="1">
      <c r="B1108" s="36"/>
      <c r="C1108" s="38" t="s">
        <v>138</v>
      </c>
      <c r="D1108" s="41" t="str">
        <f>IF(Retenciones!$A37&lt;&gt;"",Retenciones!$A37&amp;" Nro. "&amp;TEXT(Retenciones!$C37,"000000000000"),"")</f>
        <v/>
      </c>
      <c r="E1108" s="37"/>
    </row>
    <row r="1109" spans="2:5">
      <c r="B1109" s="36"/>
      <c r="C1109" s="38" t="s">
        <v>139</v>
      </c>
      <c r="D1109" s="42" t="str">
        <f>IF(Retenciones!$A37&lt;&gt;"","$ "&amp;IF(MID(TEXT(INT(ROUND(Retenciones!$D37,2)),"000000000000"),1,3)&lt;&gt;"000",TEXT(VALUE(MID(TEXT(INT(ROUND(Retenciones!$D37,2)),"000000000000"),1,3)),"0")&amp;"."&amp;MID(TEXT(INT(ROUND(Retenciones!$D37,2)),"000000000000"),4,3)&amp;"."&amp;MID(TEXT(INT(ROUND(Retenciones!$D37,2)),"000000000000"),7,3)&amp;"."&amp;MID(TEXT(INT(ROUND(Retenciones!$D37,2)),"000000000000"),10,3),IF(MID(TEXT(INT(ROUND(Retenciones!$D37,2)),"000000000000"),4,3)&lt;&gt;"000",TEXT(VALUE(MID(TEXT(INT(ROUND(Retenciones!$D37,2)),"000000000000"),4,3)),"0")&amp;"."&amp;MID(TEXT(INT(ROUND(Retenciones!$D37,2)),"000000000000"),7,3)&amp;"."&amp;MID(TEXT(INT(ROUND(Retenciones!$D37,2)),"000000000000"),10,3),IF(MID(TEXT(INT(ROUND(Retenciones!$D37,2)),"000000000000"),7,3)&lt;&gt;"000",TEXT(VALUE(MID(TEXT(INT(ROUND(Retenciones!$D37,2)),"000000000000"),7,3)),"0")&amp;"."&amp;MID(TEXT(INT(ROUND(Retenciones!$D37,2)),"000000000000"),10,3),TEXT(VALUE(MID(TEXT(INT(ROUND(Retenciones!$D37,2)),"000000000000"),10,3)),"0"))))&amp;","&amp;TEXT(ROUND((ROUND(Retenciones!$D37,2)-INT(ROUND(Retenciones!$D37,2)))*100,0),"00"),"")</f>
        <v/>
      </c>
      <c r="E1109" s="37"/>
    </row>
    <row r="1110" spans="2:5">
      <c r="B1110" s="36"/>
      <c r="C1110" s="38" t="s">
        <v>140</v>
      </c>
      <c r="D1110" s="39" t="str">
        <f>IF(Retenciones!$A37&lt;&gt;"","NO","")</f>
        <v/>
      </c>
      <c r="E1110" s="37"/>
    </row>
    <row r="1111" spans="2:5">
      <c r="B1111" s="36"/>
      <c r="C1111" s="38" t="s">
        <v>141</v>
      </c>
      <c r="D1111" s="43" t="str">
        <f>IF(Retenciones!$A37&lt;&gt;"","$ "&amp;IF(MID(TEXT(INT(ROUND(Retenciones!$K37,2)),"000000000000"),1,3)&lt;&gt;"000",TEXT(VALUE(MID(TEXT(INT(ROUND(Retenciones!$K37,2)),"000000000000"),1,3)),"0")&amp;"."&amp;MID(TEXT(INT(ROUND(Retenciones!$K37,2)),"000000000000"),4,3)&amp;"."&amp;MID(TEXT(INT(ROUND(Retenciones!$K37,2)),"000000000000"),7,3)&amp;"."&amp;MID(TEXT(INT(ROUND(Retenciones!$K37,2)),"000000000000"),10,3),IF(MID(TEXT(INT(ROUND(Retenciones!$K37,2)),"000000000000"),4,3)&lt;&gt;"000",TEXT(VALUE(MID(TEXT(INT(ROUND(Retenciones!$K37,2)),"000000000000"),4,3)),"0")&amp;"."&amp;MID(TEXT(INT(ROUND(Retenciones!$K37,2)),"000000000000"),7,3)&amp;"."&amp;MID(TEXT(INT(ROUND(Retenciones!$K37,2)),"000000000000"),10,3),IF(MID(TEXT(INT(ROUND(Retenciones!$K37,2)),"000000000000"),7,3)&lt;&gt;"000",TEXT(VALUE(MID(TEXT(INT(ROUND(Retenciones!$K37,2)),"000000000000"),7,3)),"0")&amp;"."&amp;MID(TEXT(INT(ROUND(Retenciones!$K37,2)),"000000000000"),10,3),TEXT(VALUE(MID(TEXT(INT(ROUND(Retenciones!$K37,2)),"000000000000"),10,3)),"0"))))&amp;","&amp;TEXT(ROUND((ROUND(Retenciones!$K37,2)-INT(ROUND(Retenciones!$K37,2)))*100,0),"00"),"")</f>
        <v/>
      </c>
      <c r="E1111" s="37"/>
    </row>
    <row r="1112" spans="2:5">
      <c r="B1112" s="36"/>
      <c r="E1112" s="37"/>
    </row>
    <row r="1113" spans="2:5">
      <c r="B1113" s="36"/>
      <c r="E1113" s="37"/>
    </row>
    <row r="1114" spans="2:5">
      <c r="B1114" s="36"/>
      <c r="C1114" s="44" t="s">
        <v>142</v>
      </c>
      <c r="D1114" s="45"/>
      <c r="E1114" s="37"/>
    </row>
    <row r="1115" spans="2:5">
      <c r="B1115" s="36"/>
      <c r="E1115" s="37"/>
    </row>
    <row r="1116" spans="2:5">
      <c r="B1116" s="36"/>
      <c r="C1116" s="38" t="s">
        <v>143</v>
      </c>
      <c r="D1116" s="39" t="str">
        <f>IF(Retenciones!$A37&lt;&gt;"",'Datos del Cliente'!$C$7,"")</f>
        <v/>
      </c>
      <c r="E1116" s="37"/>
    </row>
    <row r="1117" spans="2:5">
      <c r="B1117" s="36"/>
      <c r="C1117" s="38" t="s">
        <v>144</v>
      </c>
      <c r="D1117" s="39" t="str">
        <f>IF(Retenciones!$A37&lt;&gt;"",'Datos del Cliente'!$C$14,"")</f>
        <v/>
      </c>
      <c r="E1117" s="37"/>
    </row>
    <row r="1118" spans="2:5">
      <c r="B1118" s="36"/>
      <c r="E1118" s="37"/>
    </row>
    <row r="1119" spans="2:5" ht="15" customHeight="1">
      <c r="B1119" s="36"/>
      <c r="C1119" s="84" t="s">
        <v>145</v>
      </c>
      <c r="D1119" s="84"/>
      <c r="E1119" s="37"/>
    </row>
    <row r="1120" spans="2:5">
      <c r="B1120" s="36"/>
      <c r="C1120" s="84"/>
      <c r="D1120" s="84"/>
      <c r="E1120" s="37"/>
    </row>
    <row r="1121" spans="2:5">
      <c r="B1121" s="36"/>
      <c r="C1121" s="84"/>
      <c r="D1121" s="84"/>
      <c r="E1121" s="37"/>
    </row>
    <row r="1122" spans="2:5">
      <c r="B1122" s="46"/>
      <c r="C1122" s="47"/>
      <c r="D1122" s="47"/>
      <c r="E1122" s="48"/>
    </row>
    <row r="1124" spans="2:5" ht="25.5" customHeight="1">
      <c r="B1124" s="34"/>
      <c r="C1124" s="85" t="s">
        <v>127</v>
      </c>
      <c r="D1124" s="85"/>
      <c r="E1124" s="35"/>
    </row>
    <row r="1125" spans="2:5">
      <c r="B1125" s="36"/>
      <c r="E1125" s="37"/>
    </row>
    <row r="1126" spans="2:5">
      <c r="B1126" s="36"/>
      <c r="C1126" s="38" t="s">
        <v>128</v>
      </c>
      <c r="D1126" s="39" t="str">
        <f>IF(Retenciones!$A38&lt;&gt;"","0000-"&amp;TEXT(Retenciones!$I38,"YYYY")&amp;"-"&amp;TEXT((N('Datos del Cliente'!$C$17)+COUNTIF(Retenciones!$A$5:$A38,"&lt;&gt;")),"000000"),"")</f>
        <v/>
      </c>
      <c r="E1126" s="37"/>
    </row>
    <row r="1127" spans="2:5">
      <c r="B1127" s="36"/>
      <c r="C1127" s="38" t="s">
        <v>129</v>
      </c>
      <c r="D1127" s="39" t="str">
        <f>IF(Retenciones!$A38&lt;&gt;"",TEXT(Retenciones!$I38,"DD/MM/YYYY"),"")</f>
        <v/>
      </c>
      <c r="E1127" s="37"/>
    </row>
    <row r="1128" spans="2:5">
      <c r="B1128" s="36"/>
      <c r="E1128" s="37"/>
    </row>
    <row r="1129" spans="2:5">
      <c r="B1129" s="36"/>
      <c r="C1129" s="86" t="s">
        <v>130</v>
      </c>
      <c r="D1129" s="86"/>
      <c r="E1129" s="37"/>
    </row>
    <row r="1130" spans="2:5">
      <c r="B1130" s="36"/>
      <c r="C1130" s="38" t="s">
        <v>131</v>
      </c>
      <c r="D1130" s="39" t="str">
        <f>IF(Retenciones!$A38&lt;&gt;"",'Datos del Cliente'!$C$7,"")</f>
        <v/>
      </c>
      <c r="E1130" s="37"/>
    </row>
    <row r="1131" spans="2:5">
      <c r="B1131" s="36"/>
      <c r="C1131" s="38" t="s">
        <v>132</v>
      </c>
      <c r="D1131" s="40" t="str">
        <f>IFERROR(IF(Retenciones!$A38&lt;&gt;"",+('Datos del Cliente'!$C$8),""),"")</f>
        <v/>
      </c>
      <c r="E1131" s="37"/>
    </row>
    <row r="1132" spans="2:5" ht="25.5" customHeight="1">
      <c r="B1132" s="36"/>
      <c r="C1132" s="38" t="s">
        <v>133</v>
      </c>
      <c r="D1132" s="41" t="str">
        <f>IF(Retenciones!$A38&lt;&gt;"",'Datos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132" s="37"/>
    </row>
    <row r="1133" spans="2:5">
      <c r="B1133" s="36"/>
      <c r="E1133" s="37"/>
    </row>
    <row r="1134" spans="2:5">
      <c r="B1134" s="36"/>
      <c r="C1134" s="86" t="s">
        <v>134</v>
      </c>
      <c r="D1134" s="86"/>
      <c r="E1134" s="37"/>
    </row>
    <row r="1135" spans="2:5">
      <c r="B1135" s="36"/>
      <c r="C1135" s="38" t="s">
        <v>131</v>
      </c>
      <c r="D1135" s="39" t="str">
        <f>IFERROR(IF(Retenciones!$A38&lt;&gt;"",INDEX('Sujetos Retenidos'!$B$5:$B$204,MATCH(Retenciones!$O38,'Sujetos Retenidos'!$A$5:$A$204,0)),""),"")</f>
        <v/>
      </c>
      <c r="E1135" s="37"/>
    </row>
    <row r="1136" spans="2:5">
      <c r="B1136" s="36"/>
      <c r="C1136" s="38" t="s">
        <v>132</v>
      </c>
      <c r="D1136" s="40" t="str">
        <f>IFERROR(IF(Retenciones!$A38&lt;&gt;"",+INDEX('Sujetos Retenidos'!$A$5:$A$204,MATCH(Retenciones!$O38,'Sujetos Retenidos'!$A$5:$A$204,0)),""),"")</f>
        <v/>
      </c>
      <c r="E1136" s="37"/>
    </row>
    <row r="1137" spans="2:5" ht="25.5" customHeight="1">
      <c r="B1137" s="36"/>
      <c r="C1137" s="38" t="s">
        <v>133</v>
      </c>
      <c r="D1137" s="41" t="str">
        <f>IFERROR(IF(Retenciones!$A38&lt;&gt;"",INDEX('Sujetos Retenidos'!$C$5:$C$204,MATCH(Retenciones!$O38,'Sujetos Retenidos'!$A$5:$A$204,0))&amp;" Localidad: "&amp;INDEX('Sujetos Retenidos'!$D$5:$D$204,MATCH(Retenciones!$O38,'Sujetos Retenidos'!$A$5:$A$204,0))&amp;" Provincia: "&amp;IF(ISNUMBER(SEARCH(" - ",INDEX('Sujetos Retenidos'!$E$5:$E$204,MATCH(Retenciones!$O38,'Sujetos Retenidos'!$A$5:$A$204,0)))),MID(INDEX('Sujetos Retenidos'!$E$5:$E$204,MATCH(Retenciones!$O38,'Sujetos Retenidos'!$A$5:$A$204,0)),SEARCH(" - ",INDEX('Sujetos Retenidos'!$E$5:$E$204,MATCH(Retenciones!$O38,'Sujetos Retenidos'!$A$5:$A$204,0)))+3,255),INDEX('Sujetos Retenidos'!$E$5:$E$204,MATCH(Retenciones!$O38,'Sujetos Retenidos'!$A$5:$A$204,0)))&amp;" C.P.: "&amp;INDEX('Sujetos Retenidos'!$F$5:$F$204,MATCH(Retenciones!$O38,'Sujetos Retenidos'!$A$5:$A$204,0)),""),"")</f>
        <v/>
      </c>
      <c r="E1137" s="37"/>
    </row>
    <row r="1138" spans="2:5">
      <c r="B1138" s="36"/>
      <c r="E1138" s="37"/>
    </row>
    <row r="1139" spans="2:5">
      <c r="B1139" s="36"/>
      <c r="C1139" s="86" t="s">
        <v>135</v>
      </c>
      <c r="D1139" s="86"/>
      <c r="E1139" s="37"/>
    </row>
    <row r="1140" spans="2:5" ht="21.75" customHeight="1">
      <c r="B1140" s="36"/>
      <c r="C1140" s="38" t="s">
        <v>136</v>
      </c>
      <c r="D1140" s="41" t="str">
        <f>IF(Retenciones!$A38&lt;&gt;"",SUBSTITUTE(IF(ISNUMBER(SEARCH(" (",IF(ISNUMBER(SEARCH(" - ",Retenciones!$E38)),MID(Retenciones!$E38,SEARCH(" - ",Retenciones!$E38)+3,255),Retenciones!$E38))),LEFT(IF(ISNUMBER(SEARCH(" - ",Retenciones!$E38)),MID(Retenciones!$E38,SEARCH(" - ",Retenciones!$E38)+3,255),Retenciones!$E38),SEARCH(" (",IF(ISNUMBER(SEARCH(" - ",Retenciones!$E38)),MID(Retenciones!$E38,SEARCH(" - ",Retenciones!$E38)+3,255),Retenciones!$E38))-1),IF(ISNUMBER(SEARCH(" - ",Retenciones!$E38)),MID(Retenciones!$E38,SEARCH(" - ",Retenciones!$E38)+3,255),Retenciones!$E38)),"—","-"),"")</f>
        <v/>
      </c>
      <c r="E1140" s="37"/>
    </row>
    <row r="1141" spans="2:5" ht="21.75" customHeight="1">
      <c r="B1141" s="36"/>
      <c r="C1141" s="38" t="s">
        <v>137</v>
      </c>
      <c r="D1141" s="41" t="str">
        <f>IF(Retenciones!$A38&lt;&gt;"",IF(ISNUMBER(SEARCH(" - ",Retenciones!$F38)),MID(Retenciones!$F38,SEARCH(" - ",Retenciones!$F38)+3,255),Retenciones!$F38),"")</f>
        <v/>
      </c>
      <c r="E1141" s="37"/>
    </row>
    <row r="1142" spans="2:5" ht="21.75" customHeight="1">
      <c r="B1142" s="36"/>
      <c r="C1142" s="38" t="s">
        <v>138</v>
      </c>
      <c r="D1142" s="41" t="str">
        <f>IF(Retenciones!$A38&lt;&gt;"",Retenciones!$A38&amp;" Nro. "&amp;TEXT(Retenciones!$C38,"000000000000"),"")</f>
        <v/>
      </c>
      <c r="E1142" s="37"/>
    </row>
    <row r="1143" spans="2:5">
      <c r="B1143" s="36"/>
      <c r="C1143" s="38" t="s">
        <v>139</v>
      </c>
      <c r="D1143" s="42" t="str">
        <f>IF(Retenciones!$A38&lt;&gt;"","$ "&amp;IF(MID(TEXT(INT(ROUND(Retenciones!$D38,2)),"000000000000"),1,3)&lt;&gt;"000",TEXT(VALUE(MID(TEXT(INT(ROUND(Retenciones!$D38,2)),"000000000000"),1,3)),"0")&amp;"."&amp;MID(TEXT(INT(ROUND(Retenciones!$D38,2)),"000000000000"),4,3)&amp;"."&amp;MID(TEXT(INT(ROUND(Retenciones!$D38,2)),"000000000000"),7,3)&amp;"."&amp;MID(TEXT(INT(ROUND(Retenciones!$D38,2)),"000000000000"),10,3),IF(MID(TEXT(INT(ROUND(Retenciones!$D38,2)),"000000000000"),4,3)&lt;&gt;"000",TEXT(VALUE(MID(TEXT(INT(ROUND(Retenciones!$D38,2)),"000000000000"),4,3)),"0")&amp;"."&amp;MID(TEXT(INT(ROUND(Retenciones!$D38,2)),"000000000000"),7,3)&amp;"."&amp;MID(TEXT(INT(ROUND(Retenciones!$D38,2)),"000000000000"),10,3),IF(MID(TEXT(INT(ROUND(Retenciones!$D38,2)),"000000000000"),7,3)&lt;&gt;"000",TEXT(VALUE(MID(TEXT(INT(ROUND(Retenciones!$D38,2)),"000000000000"),7,3)),"0")&amp;"."&amp;MID(TEXT(INT(ROUND(Retenciones!$D38,2)),"000000000000"),10,3),TEXT(VALUE(MID(TEXT(INT(ROUND(Retenciones!$D38,2)),"000000000000"),10,3)),"0"))))&amp;","&amp;TEXT(ROUND((ROUND(Retenciones!$D38,2)-INT(ROUND(Retenciones!$D38,2)))*100,0),"00"),"")</f>
        <v/>
      </c>
      <c r="E1143" s="37"/>
    </row>
    <row r="1144" spans="2:5">
      <c r="B1144" s="36"/>
      <c r="C1144" s="38" t="s">
        <v>140</v>
      </c>
      <c r="D1144" s="39" t="str">
        <f>IF(Retenciones!$A38&lt;&gt;"","NO","")</f>
        <v/>
      </c>
      <c r="E1144" s="37"/>
    </row>
    <row r="1145" spans="2:5">
      <c r="B1145" s="36"/>
      <c r="C1145" s="38" t="s">
        <v>141</v>
      </c>
      <c r="D1145" s="43" t="str">
        <f>IF(Retenciones!$A38&lt;&gt;"","$ "&amp;IF(MID(TEXT(INT(ROUND(Retenciones!$K38,2)),"000000000000"),1,3)&lt;&gt;"000",TEXT(VALUE(MID(TEXT(INT(ROUND(Retenciones!$K38,2)),"000000000000"),1,3)),"0")&amp;"."&amp;MID(TEXT(INT(ROUND(Retenciones!$K38,2)),"000000000000"),4,3)&amp;"."&amp;MID(TEXT(INT(ROUND(Retenciones!$K38,2)),"000000000000"),7,3)&amp;"."&amp;MID(TEXT(INT(ROUND(Retenciones!$K38,2)),"000000000000"),10,3),IF(MID(TEXT(INT(ROUND(Retenciones!$K38,2)),"000000000000"),4,3)&lt;&gt;"000",TEXT(VALUE(MID(TEXT(INT(ROUND(Retenciones!$K38,2)),"000000000000"),4,3)),"0")&amp;"."&amp;MID(TEXT(INT(ROUND(Retenciones!$K38,2)),"000000000000"),7,3)&amp;"."&amp;MID(TEXT(INT(ROUND(Retenciones!$K38,2)),"000000000000"),10,3),IF(MID(TEXT(INT(ROUND(Retenciones!$K38,2)),"000000000000"),7,3)&lt;&gt;"000",TEXT(VALUE(MID(TEXT(INT(ROUND(Retenciones!$K38,2)),"000000000000"),7,3)),"0")&amp;"."&amp;MID(TEXT(INT(ROUND(Retenciones!$K38,2)),"000000000000"),10,3),TEXT(VALUE(MID(TEXT(INT(ROUND(Retenciones!$K38,2)),"000000000000"),10,3)),"0"))))&amp;","&amp;TEXT(ROUND((ROUND(Retenciones!$K38,2)-INT(ROUND(Retenciones!$K38,2)))*100,0),"00"),"")</f>
        <v/>
      </c>
      <c r="E1145" s="37"/>
    </row>
    <row r="1146" spans="2:5">
      <c r="B1146" s="36"/>
      <c r="E1146" s="37"/>
    </row>
    <row r="1147" spans="2:5">
      <c r="B1147" s="36"/>
      <c r="E1147" s="37"/>
    </row>
    <row r="1148" spans="2:5">
      <c r="B1148" s="36"/>
      <c r="C1148" s="44" t="s">
        <v>142</v>
      </c>
      <c r="D1148" s="45"/>
      <c r="E1148" s="37"/>
    </row>
    <row r="1149" spans="2:5">
      <c r="B1149" s="36"/>
      <c r="E1149" s="37"/>
    </row>
    <row r="1150" spans="2:5">
      <c r="B1150" s="36"/>
      <c r="C1150" s="38" t="s">
        <v>143</v>
      </c>
      <c r="D1150" s="39" t="str">
        <f>IF(Retenciones!$A38&lt;&gt;"",'Datos del Cliente'!$C$7,"")</f>
        <v/>
      </c>
      <c r="E1150" s="37"/>
    </row>
    <row r="1151" spans="2:5">
      <c r="B1151" s="36"/>
      <c r="C1151" s="38" t="s">
        <v>144</v>
      </c>
      <c r="D1151" s="39" t="str">
        <f>IF(Retenciones!$A38&lt;&gt;"",'Datos del Cliente'!$C$14,"")</f>
        <v/>
      </c>
      <c r="E1151" s="37"/>
    </row>
    <row r="1152" spans="2:5">
      <c r="B1152" s="36"/>
      <c r="E1152" s="37"/>
    </row>
    <row r="1153" spans="2:5" ht="15" customHeight="1">
      <c r="B1153" s="36"/>
      <c r="C1153" s="84" t="s">
        <v>145</v>
      </c>
      <c r="D1153" s="84"/>
      <c r="E1153" s="37"/>
    </row>
    <row r="1154" spans="2:5">
      <c r="B1154" s="36"/>
      <c r="C1154" s="84"/>
      <c r="D1154" s="84"/>
      <c r="E1154" s="37"/>
    </row>
    <row r="1155" spans="2:5">
      <c r="B1155" s="36"/>
      <c r="C1155" s="84"/>
      <c r="D1155" s="84"/>
      <c r="E1155" s="37"/>
    </row>
    <row r="1156" spans="2:5">
      <c r="B1156" s="46"/>
      <c r="C1156" s="47"/>
      <c r="D1156" s="47"/>
      <c r="E1156" s="48"/>
    </row>
    <row r="1158" spans="2:5" ht="25.5" customHeight="1">
      <c r="B1158" s="34"/>
      <c r="C1158" s="85" t="s">
        <v>127</v>
      </c>
      <c r="D1158" s="85"/>
      <c r="E1158" s="35"/>
    </row>
    <row r="1159" spans="2:5">
      <c r="B1159" s="36"/>
      <c r="E1159" s="37"/>
    </row>
    <row r="1160" spans="2:5">
      <c r="B1160" s="36"/>
      <c r="C1160" s="38" t="s">
        <v>128</v>
      </c>
      <c r="D1160" s="39" t="str">
        <f>IF(Retenciones!$A39&lt;&gt;"","0000-"&amp;TEXT(Retenciones!$I39,"YYYY")&amp;"-"&amp;TEXT((N('Datos del Cliente'!$C$17)+COUNTIF(Retenciones!$A$5:$A39,"&lt;&gt;")),"000000"),"")</f>
        <v/>
      </c>
      <c r="E1160" s="37"/>
    </row>
    <row r="1161" spans="2:5">
      <c r="B1161" s="36"/>
      <c r="C1161" s="38" t="s">
        <v>129</v>
      </c>
      <c r="D1161" s="39" t="str">
        <f>IF(Retenciones!$A39&lt;&gt;"",TEXT(Retenciones!$I39,"DD/MM/YYYY"),"")</f>
        <v/>
      </c>
      <c r="E1161" s="37"/>
    </row>
    <row r="1162" spans="2:5">
      <c r="B1162" s="36"/>
      <c r="E1162" s="37"/>
    </row>
    <row r="1163" spans="2:5">
      <c r="B1163" s="36"/>
      <c r="C1163" s="86" t="s">
        <v>130</v>
      </c>
      <c r="D1163" s="86"/>
      <c r="E1163" s="37"/>
    </row>
    <row r="1164" spans="2:5">
      <c r="B1164" s="36"/>
      <c r="C1164" s="38" t="s">
        <v>131</v>
      </c>
      <c r="D1164" s="39" t="str">
        <f>IF(Retenciones!$A39&lt;&gt;"",'Datos del Cliente'!$C$7,"")</f>
        <v/>
      </c>
      <c r="E1164" s="37"/>
    </row>
    <row r="1165" spans="2:5">
      <c r="B1165" s="36"/>
      <c r="C1165" s="38" t="s">
        <v>132</v>
      </c>
      <c r="D1165" s="40" t="str">
        <f>IFERROR(IF(Retenciones!$A39&lt;&gt;"",+('Datos del Cliente'!$C$8),""),"")</f>
        <v/>
      </c>
      <c r="E1165" s="37"/>
    </row>
    <row r="1166" spans="2:5" ht="25.5" customHeight="1">
      <c r="B1166" s="36"/>
      <c r="C1166" s="38" t="s">
        <v>133</v>
      </c>
      <c r="D1166" s="41" t="str">
        <f>IF(Retenciones!$A39&lt;&gt;"",'Datos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166" s="37"/>
    </row>
    <row r="1167" spans="2:5">
      <c r="B1167" s="36"/>
      <c r="E1167" s="37"/>
    </row>
    <row r="1168" spans="2:5">
      <c r="B1168" s="36"/>
      <c r="C1168" s="86" t="s">
        <v>134</v>
      </c>
      <c r="D1168" s="86"/>
      <c r="E1168" s="37"/>
    </row>
    <row r="1169" spans="2:5">
      <c r="B1169" s="36"/>
      <c r="C1169" s="38" t="s">
        <v>131</v>
      </c>
      <c r="D1169" s="39" t="str">
        <f>IFERROR(IF(Retenciones!$A39&lt;&gt;"",INDEX('Sujetos Retenidos'!$B$5:$B$204,MATCH(Retenciones!$O39,'Sujetos Retenidos'!$A$5:$A$204,0)),""),"")</f>
        <v/>
      </c>
      <c r="E1169" s="37"/>
    </row>
    <row r="1170" spans="2:5">
      <c r="B1170" s="36"/>
      <c r="C1170" s="38" t="s">
        <v>132</v>
      </c>
      <c r="D1170" s="40" t="str">
        <f>IFERROR(IF(Retenciones!$A39&lt;&gt;"",+INDEX('Sujetos Retenidos'!$A$5:$A$204,MATCH(Retenciones!$O39,'Sujetos Retenidos'!$A$5:$A$204,0)),""),"")</f>
        <v/>
      </c>
      <c r="E1170" s="37"/>
    </row>
    <row r="1171" spans="2:5" ht="25.5" customHeight="1">
      <c r="B1171" s="36"/>
      <c r="C1171" s="38" t="s">
        <v>133</v>
      </c>
      <c r="D1171" s="41" t="str">
        <f>IFERROR(IF(Retenciones!$A39&lt;&gt;"",INDEX('Sujetos Retenidos'!$C$5:$C$204,MATCH(Retenciones!$O39,'Sujetos Retenidos'!$A$5:$A$204,0))&amp;" Localidad: "&amp;INDEX('Sujetos Retenidos'!$D$5:$D$204,MATCH(Retenciones!$O39,'Sujetos Retenidos'!$A$5:$A$204,0))&amp;" Provincia: "&amp;IF(ISNUMBER(SEARCH(" - ",INDEX('Sujetos Retenidos'!$E$5:$E$204,MATCH(Retenciones!$O39,'Sujetos Retenidos'!$A$5:$A$204,0)))),MID(INDEX('Sujetos Retenidos'!$E$5:$E$204,MATCH(Retenciones!$O39,'Sujetos Retenidos'!$A$5:$A$204,0)),SEARCH(" - ",INDEX('Sujetos Retenidos'!$E$5:$E$204,MATCH(Retenciones!$O39,'Sujetos Retenidos'!$A$5:$A$204,0)))+3,255),INDEX('Sujetos Retenidos'!$E$5:$E$204,MATCH(Retenciones!$O39,'Sujetos Retenidos'!$A$5:$A$204,0)))&amp;" C.P.: "&amp;INDEX('Sujetos Retenidos'!$F$5:$F$204,MATCH(Retenciones!$O39,'Sujetos Retenidos'!$A$5:$A$204,0)),""),"")</f>
        <v/>
      </c>
      <c r="E1171" s="37"/>
    </row>
    <row r="1172" spans="2:5">
      <c r="B1172" s="36"/>
      <c r="E1172" s="37"/>
    </row>
    <row r="1173" spans="2:5">
      <c r="B1173" s="36"/>
      <c r="C1173" s="86" t="s">
        <v>135</v>
      </c>
      <c r="D1173" s="86"/>
      <c r="E1173" s="37"/>
    </row>
    <row r="1174" spans="2:5" ht="21.75" customHeight="1">
      <c r="B1174" s="36"/>
      <c r="C1174" s="38" t="s">
        <v>136</v>
      </c>
      <c r="D1174" s="41" t="str">
        <f>IF(Retenciones!$A39&lt;&gt;"",SUBSTITUTE(IF(ISNUMBER(SEARCH(" (",IF(ISNUMBER(SEARCH(" - ",Retenciones!$E39)),MID(Retenciones!$E39,SEARCH(" - ",Retenciones!$E39)+3,255),Retenciones!$E39))),LEFT(IF(ISNUMBER(SEARCH(" - ",Retenciones!$E39)),MID(Retenciones!$E39,SEARCH(" - ",Retenciones!$E39)+3,255),Retenciones!$E39),SEARCH(" (",IF(ISNUMBER(SEARCH(" - ",Retenciones!$E39)),MID(Retenciones!$E39,SEARCH(" - ",Retenciones!$E39)+3,255),Retenciones!$E39))-1),IF(ISNUMBER(SEARCH(" - ",Retenciones!$E39)),MID(Retenciones!$E39,SEARCH(" - ",Retenciones!$E39)+3,255),Retenciones!$E39)),"—","-"),"")</f>
        <v/>
      </c>
      <c r="E1174" s="37"/>
    </row>
    <row r="1175" spans="2:5" ht="21.75" customHeight="1">
      <c r="B1175" s="36"/>
      <c r="C1175" s="38" t="s">
        <v>137</v>
      </c>
      <c r="D1175" s="41" t="str">
        <f>IF(Retenciones!$A39&lt;&gt;"",IF(ISNUMBER(SEARCH(" - ",Retenciones!$F39)),MID(Retenciones!$F39,SEARCH(" - ",Retenciones!$F39)+3,255),Retenciones!$F39),"")</f>
        <v/>
      </c>
      <c r="E1175" s="37"/>
    </row>
    <row r="1176" spans="2:5" ht="21.75" customHeight="1">
      <c r="B1176" s="36"/>
      <c r="C1176" s="38" t="s">
        <v>138</v>
      </c>
      <c r="D1176" s="41" t="str">
        <f>IF(Retenciones!$A39&lt;&gt;"",Retenciones!$A39&amp;" Nro. "&amp;TEXT(Retenciones!$C39,"000000000000"),"")</f>
        <v/>
      </c>
      <c r="E1176" s="37"/>
    </row>
    <row r="1177" spans="2:5">
      <c r="B1177" s="36"/>
      <c r="C1177" s="38" t="s">
        <v>139</v>
      </c>
      <c r="D1177" s="42" t="str">
        <f>IF(Retenciones!$A39&lt;&gt;"","$ "&amp;IF(MID(TEXT(INT(ROUND(Retenciones!$D39,2)),"000000000000"),1,3)&lt;&gt;"000",TEXT(VALUE(MID(TEXT(INT(ROUND(Retenciones!$D39,2)),"000000000000"),1,3)),"0")&amp;"."&amp;MID(TEXT(INT(ROUND(Retenciones!$D39,2)),"000000000000"),4,3)&amp;"."&amp;MID(TEXT(INT(ROUND(Retenciones!$D39,2)),"000000000000"),7,3)&amp;"."&amp;MID(TEXT(INT(ROUND(Retenciones!$D39,2)),"000000000000"),10,3),IF(MID(TEXT(INT(ROUND(Retenciones!$D39,2)),"000000000000"),4,3)&lt;&gt;"000",TEXT(VALUE(MID(TEXT(INT(ROUND(Retenciones!$D39,2)),"000000000000"),4,3)),"0")&amp;"."&amp;MID(TEXT(INT(ROUND(Retenciones!$D39,2)),"000000000000"),7,3)&amp;"."&amp;MID(TEXT(INT(ROUND(Retenciones!$D39,2)),"000000000000"),10,3),IF(MID(TEXT(INT(ROUND(Retenciones!$D39,2)),"000000000000"),7,3)&lt;&gt;"000",TEXT(VALUE(MID(TEXT(INT(ROUND(Retenciones!$D39,2)),"000000000000"),7,3)),"0")&amp;"."&amp;MID(TEXT(INT(ROUND(Retenciones!$D39,2)),"000000000000"),10,3),TEXT(VALUE(MID(TEXT(INT(ROUND(Retenciones!$D39,2)),"000000000000"),10,3)),"0"))))&amp;","&amp;TEXT(ROUND((ROUND(Retenciones!$D39,2)-INT(ROUND(Retenciones!$D39,2)))*100,0),"00"),"")</f>
        <v/>
      </c>
      <c r="E1177" s="37"/>
    </row>
    <row r="1178" spans="2:5">
      <c r="B1178" s="36"/>
      <c r="C1178" s="38" t="s">
        <v>140</v>
      </c>
      <c r="D1178" s="39" t="str">
        <f>IF(Retenciones!$A39&lt;&gt;"","NO","")</f>
        <v/>
      </c>
      <c r="E1178" s="37"/>
    </row>
    <row r="1179" spans="2:5">
      <c r="B1179" s="36"/>
      <c r="C1179" s="38" t="s">
        <v>141</v>
      </c>
      <c r="D1179" s="43" t="str">
        <f>IF(Retenciones!$A39&lt;&gt;"","$ "&amp;IF(MID(TEXT(INT(ROUND(Retenciones!$K39,2)),"000000000000"),1,3)&lt;&gt;"000",TEXT(VALUE(MID(TEXT(INT(ROUND(Retenciones!$K39,2)),"000000000000"),1,3)),"0")&amp;"."&amp;MID(TEXT(INT(ROUND(Retenciones!$K39,2)),"000000000000"),4,3)&amp;"."&amp;MID(TEXT(INT(ROUND(Retenciones!$K39,2)),"000000000000"),7,3)&amp;"."&amp;MID(TEXT(INT(ROUND(Retenciones!$K39,2)),"000000000000"),10,3),IF(MID(TEXT(INT(ROUND(Retenciones!$K39,2)),"000000000000"),4,3)&lt;&gt;"000",TEXT(VALUE(MID(TEXT(INT(ROUND(Retenciones!$K39,2)),"000000000000"),4,3)),"0")&amp;"."&amp;MID(TEXT(INT(ROUND(Retenciones!$K39,2)),"000000000000"),7,3)&amp;"."&amp;MID(TEXT(INT(ROUND(Retenciones!$K39,2)),"000000000000"),10,3),IF(MID(TEXT(INT(ROUND(Retenciones!$K39,2)),"000000000000"),7,3)&lt;&gt;"000",TEXT(VALUE(MID(TEXT(INT(ROUND(Retenciones!$K39,2)),"000000000000"),7,3)),"0")&amp;"."&amp;MID(TEXT(INT(ROUND(Retenciones!$K39,2)),"000000000000"),10,3),TEXT(VALUE(MID(TEXT(INT(ROUND(Retenciones!$K39,2)),"000000000000"),10,3)),"0"))))&amp;","&amp;TEXT(ROUND((ROUND(Retenciones!$K39,2)-INT(ROUND(Retenciones!$K39,2)))*100,0),"00"),"")</f>
        <v/>
      </c>
      <c r="E1179" s="37"/>
    </row>
    <row r="1180" spans="2:5">
      <c r="B1180" s="36"/>
      <c r="E1180" s="37"/>
    </row>
    <row r="1181" spans="2:5">
      <c r="B1181" s="36"/>
      <c r="E1181" s="37"/>
    </row>
    <row r="1182" spans="2:5">
      <c r="B1182" s="36"/>
      <c r="C1182" s="44" t="s">
        <v>142</v>
      </c>
      <c r="D1182" s="45"/>
      <c r="E1182" s="37"/>
    </row>
    <row r="1183" spans="2:5">
      <c r="B1183" s="36"/>
      <c r="E1183" s="37"/>
    </row>
    <row r="1184" spans="2:5">
      <c r="B1184" s="36"/>
      <c r="C1184" s="38" t="s">
        <v>143</v>
      </c>
      <c r="D1184" s="39" t="str">
        <f>IF(Retenciones!$A39&lt;&gt;"",'Datos del Cliente'!$C$7,"")</f>
        <v/>
      </c>
      <c r="E1184" s="37"/>
    </row>
    <row r="1185" spans="2:5">
      <c r="B1185" s="36"/>
      <c r="C1185" s="38" t="s">
        <v>144</v>
      </c>
      <c r="D1185" s="39" t="str">
        <f>IF(Retenciones!$A39&lt;&gt;"",'Datos del Cliente'!$C$14,"")</f>
        <v/>
      </c>
      <c r="E1185" s="37"/>
    </row>
    <row r="1186" spans="2:5">
      <c r="B1186" s="36"/>
      <c r="E1186" s="37"/>
    </row>
    <row r="1187" spans="2:5" ht="15" customHeight="1">
      <c r="B1187" s="36"/>
      <c r="C1187" s="84" t="s">
        <v>145</v>
      </c>
      <c r="D1187" s="84"/>
      <c r="E1187" s="37"/>
    </row>
    <row r="1188" spans="2:5">
      <c r="B1188" s="36"/>
      <c r="C1188" s="84"/>
      <c r="D1188" s="84"/>
      <c r="E1188" s="37"/>
    </row>
    <row r="1189" spans="2:5">
      <c r="B1189" s="36"/>
      <c r="C1189" s="84"/>
      <c r="D1189" s="84"/>
      <c r="E1189" s="37"/>
    </row>
    <row r="1190" spans="2:5">
      <c r="B1190" s="46"/>
      <c r="C1190" s="47"/>
      <c r="D1190" s="47"/>
      <c r="E1190" s="48"/>
    </row>
    <row r="1192" spans="2:5" ht="25.5" customHeight="1">
      <c r="B1192" s="34"/>
      <c r="C1192" s="85" t="s">
        <v>127</v>
      </c>
      <c r="D1192" s="85"/>
      <c r="E1192" s="35"/>
    </row>
    <row r="1193" spans="2:5">
      <c r="B1193" s="36"/>
      <c r="E1193" s="37"/>
    </row>
    <row r="1194" spans="2:5">
      <c r="B1194" s="36"/>
      <c r="C1194" s="38" t="s">
        <v>128</v>
      </c>
      <c r="D1194" s="39" t="str">
        <f>IF(Retenciones!$A40&lt;&gt;"","0000-"&amp;TEXT(Retenciones!$I40,"YYYY")&amp;"-"&amp;TEXT((N('Datos del Cliente'!$C$17)+COUNTIF(Retenciones!$A$5:$A40,"&lt;&gt;")),"000000"),"")</f>
        <v/>
      </c>
      <c r="E1194" s="37"/>
    </row>
    <row r="1195" spans="2:5">
      <c r="B1195" s="36"/>
      <c r="C1195" s="38" t="s">
        <v>129</v>
      </c>
      <c r="D1195" s="39" t="str">
        <f>IF(Retenciones!$A40&lt;&gt;"",TEXT(Retenciones!$I40,"DD/MM/YYYY"),"")</f>
        <v/>
      </c>
      <c r="E1195" s="37"/>
    </row>
    <row r="1196" spans="2:5">
      <c r="B1196" s="36"/>
      <c r="E1196" s="37"/>
    </row>
    <row r="1197" spans="2:5">
      <c r="B1197" s="36"/>
      <c r="C1197" s="86" t="s">
        <v>130</v>
      </c>
      <c r="D1197" s="86"/>
      <c r="E1197" s="37"/>
    </row>
    <row r="1198" spans="2:5">
      <c r="B1198" s="36"/>
      <c r="C1198" s="38" t="s">
        <v>131</v>
      </c>
      <c r="D1198" s="39" t="str">
        <f>IF(Retenciones!$A40&lt;&gt;"",'Datos del Cliente'!$C$7,"")</f>
        <v/>
      </c>
      <c r="E1198" s="37"/>
    </row>
    <row r="1199" spans="2:5">
      <c r="B1199" s="36"/>
      <c r="C1199" s="38" t="s">
        <v>132</v>
      </c>
      <c r="D1199" s="40" t="str">
        <f>IFERROR(IF(Retenciones!$A40&lt;&gt;"",+('Datos del Cliente'!$C$8),""),"")</f>
        <v/>
      </c>
      <c r="E1199" s="37"/>
    </row>
    <row r="1200" spans="2:5" ht="25.5" customHeight="1">
      <c r="B1200" s="36"/>
      <c r="C1200" s="38" t="s">
        <v>133</v>
      </c>
      <c r="D1200" s="41" t="str">
        <f>IF(Retenciones!$A40&lt;&gt;"",'Datos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200" s="37"/>
    </row>
    <row r="1201" spans="2:5">
      <c r="B1201" s="36"/>
      <c r="E1201" s="37"/>
    </row>
    <row r="1202" spans="2:5">
      <c r="B1202" s="36"/>
      <c r="C1202" s="86" t="s">
        <v>134</v>
      </c>
      <c r="D1202" s="86"/>
      <c r="E1202" s="37"/>
    </row>
    <row r="1203" spans="2:5">
      <c r="B1203" s="36"/>
      <c r="C1203" s="38" t="s">
        <v>131</v>
      </c>
      <c r="D1203" s="39" t="str">
        <f>IFERROR(IF(Retenciones!$A40&lt;&gt;"",INDEX('Sujetos Retenidos'!$B$5:$B$204,MATCH(Retenciones!$O40,'Sujetos Retenidos'!$A$5:$A$204,0)),""),"")</f>
        <v/>
      </c>
      <c r="E1203" s="37"/>
    </row>
    <row r="1204" spans="2:5">
      <c r="B1204" s="36"/>
      <c r="C1204" s="38" t="s">
        <v>132</v>
      </c>
      <c r="D1204" s="40" t="str">
        <f>IFERROR(IF(Retenciones!$A40&lt;&gt;"",+INDEX('Sujetos Retenidos'!$A$5:$A$204,MATCH(Retenciones!$O40,'Sujetos Retenidos'!$A$5:$A$204,0)),""),"")</f>
        <v/>
      </c>
      <c r="E1204" s="37"/>
    </row>
    <row r="1205" spans="2:5" ht="25.5" customHeight="1">
      <c r="B1205" s="36"/>
      <c r="C1205" s="38" t="s">
        <v>133</v>
      </c>
      <c r="D1205" s="41" t="str">
        <f>IFERROR(IF(Retenciones!$A40&lt;&gt;"",INDEX('Sujetos Retenidos'!$C$5:$C$204,MATCH(Retenciones!$O40,'Sujetos Retenidos'!$A$5:$A$204,0))&amp;" Localidad: "&amp;INDEX('Sujetos Retenidos'!$D$5:$D$204,MATCH(Retenciones!$O40,'Sujetos Retenidos'!$A$5:$A$204,0))&amp;" Provincia: "&amp;IF(ISNUMBER(SEARCH(" - ",INDEX('Sujetos Retenidos'!$E$5:$E$204,MATCH(Retenciones!$O40,'Sujetos Retenidos'!$A$5:$A$204,0)))),MID(INDEX('Sujetos Retenidos'!$E$5:$E$204,MATCH(Retenciones!$O40,'Sujetos Retenidos'!$A$5:$A$204,0)),SEARCH(" - ",INDEX('Sujetos Retenidos'!$E$5:$E$204,MATCH(Retenciones!$O40,'Sujetos Retenidos'!$A$5:$A$204,0)))+3,255),INDEX('Sujetos Retenidos'!$E$5:$E$204,MATCH(Retenciones!$O40,'Sujetos Retenidos'!$A$5:$A$204,0)))&amp;" C.P.: "&amp;INDEX('Sujetos Retenidos'!$F$5:$F$204,MATCH(Retenciones!$O40,'Sujetos Retenidos'!$A$5:$A$204,0)),""),"")</f>
        <v/>
      </c>
      <c r="E1205" s="37"/>
    </row>
    <row r="1206" spans="2:5">
      <c r="B1206" s="36"/>
      <c r="E1206" s="37"/>
    </row>
    <row r="1207" spans="2:5">
      <c r="B1207" s="36"/>
      <c r="C1207" s="86" t="s">
        <v>135</v>
      </c>
      <c r="D1207" s="86"/>
      <c r="E1207" s="37"/>
    </row>
    <row r="1208" spans="2:5" ht="21.75" customHeight="1">
      <c r="B1208" s="36"/>
      <c r="C1208" s="38" t="s">
        <v>136</v>
      </c>
      <c r="D1208" s="41" t="str">
        <f>IF(Retenciones!$A40&lt;&gt;"",SUBSTITUTE(IF(ISNUMBER(SEARCH(" (",IF(ISNUMBER(SEARCH(" - ",Retenciones!$E40)),MID(Retenciones!$E40,SEARCH(" - ",Retenciones!$E40)+3,255),Retenciones!$E40))),LEFT(IF(ISNUMBER(SEARCH(" - ",Retenciones!$E40)),MID(Retenciones!$E40,SEARCH(" - ",Retenciones!$E40)+3,255),Retenciones!$E40),SEARCH(" (",IF(ISNUMBER(SEARCH(" - ",Retenciones!$E40)),MID(Retenciones!$E40,SEARCH(" - ",Retenciones!$E40)+3,255),Retenciones!$E40))-1),IF(ISNUMBER(SEARCH(" - ",Retenciones!$E40)),MID(Retenciones!$E40,SEARCH(" - ",Retenciones!$E40)+3,255),Retenciones!$E40)),"—","-"),"")</f>
        <v/>
      </c>
      <c r="E1208" s="37"/>
    </row>
    <row r="1209" spans="2:5" ht="21.75" customHeight="1">
      <c r="B1209" s="36"/>
      <c r="C1209" s="38" t="s">
        <v>137</v>
      </c>
      <c r="D1209" s="41" t="str">
        <f>IF(Retenciones!$A40&lt;&gt;"",IF(ISNUMBER(SEARCH(" - ",Retenciones!$F40)),MID(Retenciones!$F40,SEARCH(" - ",Retenciones!$F40)+3,255),Retenciones!$F40),"")</f>
        <v/>
      </c>
      <c r="E1209" s="37"/>
    </row>
    <row r="1210" spans="2:5" ht="21.75" customHeight="1">
      <c r="B1210" s="36"/>
      <c r="C1210" s="38" t="s">
        <v>138</v>
      </c>
      <c r="D1210" s="41" t="str">
        <f>IF(Retenciones!$A40&lt;&gt;"",Retenciones!$A40&amp;" Nro. "&amp;TEXT(Retenciones!$C40,"000000000000"),"")</f>
        <v/>
      </c>
      <c r="E1210" s="37"/>
    </row>
    <row r="1211" spans="2:5">
      <c r="B1211" s="36"/>
      <c r="C1211" s="38" t="s">
        <v>139</v>
      </c>
      <c r="D1211" s="42" t="str">
        <f>IF(Retenciones!$A40&lt;&gt;"","$ "&amp;IF(MID(TEXT(INT(ROUND(Retenciones!$D40,2)),"000000000000"),1,3)&lt;&gt;"000",TEXT(VALUE(MID(TEXT(INT(ROUND(Retenciones!$D40,2)),"000000000000"),1,3)),"0")&amp;"."&amp;MID(TEXT(INT(ROUND(Retenciones!$D40,2)),"000000000000"),4,3)&amp;"."&amp;MID(TEXT(INT(ROUND(Retenciones!$D40,2)),"000000000000"),7,3)&amp;"."&amp;MID(TEXT(INT(ROUND(Retenciones!$D40,2)),"000000000000"),10,3),IF(MID(TEXT(INT(ROUND(Retenciones!$D40,2)),"000000000000"),4,3)&lt;&gt;"000",TEXT(VALUE(MID(TEXT(INT(ROUND(Retenciones!$D40,2)),"000000000000"),4,3)),"0")&amp;"."&amp;MID(TEXT(INT(ROUND(Retenciones!$D40,2)),"000000000000"),7,3)&amp;"."&amp;MID(TEXT(INT(ROUND(Retenciones!$D40,2)),"000000000000"),10,3),IF(MID(TEXT(INT(ROUND(Retenciones!$D40,2)),"000000000000"),7,3)&lt;&gt;"000",TEXT(VALUE(MID(TEXT(INT(ROUND(Retenciones!$D40,2)),"000000000000"),7,3)),"0")&amp;"."&amp;MID(TEXT(INT(ROUND(Retenciones!$D40,2)),"000000000000"),10,3),TEXT(VALUE(MID(TEXT(INT(ROUND(Retenciones!$D40,2)),"000000000000"),10,3)),"0"))))&amp;","&amp;TEXT(ROUND((ROUND(Retenciones!$D40,2)-INT(ROUND(Retenciones!$D40,2)))*100,0),"00"),"")</f>
        <v/>
      </c>
      <c r="E1211" s="37"/>
    </row>
    <row r="1212" spans="2:5">
      <c r="B1212" s="36"/>
      <c r="C1212" s="38" t="s">
        <v>140</v>
      </c>
      <c r="D1212" s="39" t="str">
        <f>IF(Retenciones!$A40&lt;&gt;"","NO","")</f>
        <v/>
      </c>
      <c r="E1212" s="37"/>
    </row>
    <row r="1213" spans="2:5">
      <c r="B1213" s="36"/>
      <c r="C1213" s="38" t="s">
        <v>141</v>
      </c>
      <c r="D1213" s="43" t="str">
        <f>IF(Retenciones!$A40&lt;&gt;"","$ "&amp;IF(MID(TEXT(INT(ROUND(Retenciones!$K40,2)),"000000000000"),1,3)&lt;&gt;"000",TEXT(VALUE(MID(TEXT(INT(ROUND(Retenciones!$K40,2)),"000000000000"),1,3)),"0")&amp;"."&amp;MID(TEXT(INT(ROUND(Retenciones!$K40,2)),"000000000000"),4,3)&amp;"."&amp;MID(TEXT(INT(ROUND(Retenciones!$K40,2)),"000000000000"),7,3)&amp;"."&amp;MID(TEXT(INT(ROUND(Retenciones!$K40,2)),"000000000000"),10,3),IF(MID(TEXT(INT(ROUND(Retenciones!$K40,2)),"000000000000"),4,3)&lt;&gt;"000",TEXT(VALUE(MID(TEXT(INT(ROUND(Retenciones!$K40,2)),"000000000000"),4,3)),"0")&amp;"."&amp;MID(TEXT(INT(ROUND(Retenciones!$K40,2)),"000000000000"),7,3)&amp;"."&amp;MID(TEXT(INT(ROUND(Retenciones!$K40,2)),"000000000000"),10,3),IF(MID(TEXT(INT(ROUND(Retenciones!$K40,2)),"000000000000"),7,3)&lt;&gt;"000",TEXT(VALUE(MID(TEXT(INT(ROUND(Retenciones!$K40,2)),"000000000000"),7,3)),"0")&amp;"."&amp;MID(TEXT(INT(ROUND(Retenciones!$K40,2)),"000000000000"),10,3),TEXT(VALUE(MID(TEXT(INT(ROUND(Retenciones!$K40,2)),"000000000000"),10,3)),"0"))))&amp;","&amp;TEXT(ROUND((ROUND(Retenciones!$K40,2)-INT(ROUND(Retenciones!$K40,2)))*100,0),"00"),"")</f>
        <v/>
      </c>
      <c r="E1213" s="37"/>
    </row>
    <row r="1214" spans="2:5">
      <c r="B1214" s="36"/>
      <c r="E1214" s="37"/>
    </row>
    <row r="1215" spans="2:5">
      <c r="B1215" s="36"/>
      <c r="E1215" s="37"/>
    </row>
    <row r="1216" spans="2:5">
      <c r="B1216" s="36"/>
      <c r="C1216" s="44" t="s">
        <v>142</v>
      </c>
      <c r="D1216" s="45"/>
      <c r="E1216" s="37"/>
    </row>
    <row r="1217" spans="2:5">
      <c r="B1217" s="36"/>
      <c r="E1217" s="37"/>
    </row>
    <row r="1218" spans="2:5">
      <c r="B1218" s="36"/>
      <c r="C1218" s="38" t="s">
        <v>143</v>
      </c>
      <c r="D1218" s="39" t="str">
        <f>IF(Retenciones!$A40&lt;&gt;"",'Datos del Cliente'!$C$7,"")</f>
        <v/>
      </c>
      <c r="E1218" s="37"/>
    </row>
    <row r="1219" spans="2:5">
      <c r="B1219" s="36"/>
      <c r="C1219" s="38" t="s">
        <v>144</v>
      </c>
      <c r="D1219" s="39" t="str">
        <f>IF(Retenciones!$A40&lt;&gt;"",'Datos del Cliente'!$C$14,"")</f>
        <v/>
      </c>
      <c r="E1219" s="37"/>
    </row>
    <row r="1220" spans="2:5">
      <c r="B1220" s="36"/>
      <c r="E1220" s="37"/>
    </row>
    <row r="1221" spans="2:5" ht="15" customHeight="1">
      <c r="B1221" s="36"/>
      <c r="C1221" s="84" t="s">
        <v>145</v>
      </c>
      <c r="D1221" s="84"/>
      <c r="E1221" s="37"/>
    </row>
    <row r="1222" spans="2:5">
      <c r="B1222" s="36"/>
      <c r="C1222" s="84"/>
      <c r="D1222" s="84"/>
      <c r="E1222" s="37"/>
    </row>
    <row r="1223" spans="2:5">
      <c r="B1223" s="36"/>
      <c r="C1223" s="84"/>
      <c r="D1223" s="84"/>
      <c r="E1223" s="37"/>
    </row>
    <row r="1224" spans="2:5">
      <c r="B1224" s="46"/>
      <c r="C1224" s="47"/>
      <c r="D1224" s="47"/>
      <c r="E1224" s="48"/>
    </row>
    <row r="1226" spans="2:5" ht="25.5" customHeight="1">
      <c r="B1226" s="34"/>
      <c r="C1226" s="85" t="s">
        <v>127</v>
      </c>
      <c r="D1226" s="85"/>
      <c r="E1226" s="35"/>
    </row>
    <row r="1227" spans="2:5">
      <c r="B1227" s="36"/>
      <c r="E1227" s="37"/>
    </row>
    <row r="1228" spans="2:5">
      <c r="B1228" s="36"/>
      <c r="C1228" s="38" t="s">
        <v>128</v>
      </c>
      <c r="D1228" s="39" t="str">
        <f>IF(Retenciones!$A41&lt;&gt;"","0000-"&amp;TEXT(Retenciones!$I41,"YYYY")&amp;"-"&amp;TEXT((N('Datos del Cliente'!$C$17)+COUNTIF(Retenciones!$A$5:$A41,"&lt;&gt;")),"000000"),"")</f>
        <v/>
      </c>
      <c r="E1228" s="37"/>
    </row>
    <row r="1229" spans="2:5">
      <c r="B1229" s="36"/>
      <c r="C1229" s="38" t="s">
        <v>129</v>
      </c>
      <c r="D1229" s="39" t="str">
        <f>IF(Retenciones!$A41&lt;&gt;"",TEXT(Retenciones!$I41,"DD/MM/YYYY"),"")</f>
        <v/>
      </c>
      <c r="E1229" s="37"/>
    </row>
    <row r="1230" spans="2:5">
      <c r="B1230" s="36"/>
      <c r="E1230" s="37"/>
    </row>
    <row r="1231" spans="2:5">
      <c r="B1231" s="36"/>
      <c r="C1231" s="86" t="s">
        <v>130</v>
      </c>
      <c r="D1231" s="86"/>
      <c r="E1231" s="37"/>
    </row>
    <row r="1232" spans="2:5">
      <c r="B1232" s="36"/>
      <c r="C1232" s="38" t="s">
        <v>131</v>
      </c>
      <c r="D1232" s="39" t="str">
        <f>IF(Retenciones!$A41&lt;&gt;"",'Datos del Cliente'!$C$7,"")</f>
        <v/>
      </c>
      <c r="E1232" s="37"/>
    </row>
    <row r="1233" spans="2:5">
      <c r="B1233" s="36"/>
      <c r="C1233" s="38" t="s">
        <v>132</v>
      </c>
      <c r="D1233" s="40" t="str">
        <f>IFERROR(IF(Retenciones!$A41&lt;&gt;"",+('Datos del Cliente'!$C$8),""),"")</f>
        <v/>
      </c>
      <c r="E1233" s="37"/>
    </row>
    <row r="1234" spans="2:5" ht="25.5" customHeight="1">
      <c r="B1234" s="36"/>
      <c r="C1234" s="38" t="s">
        <v>133</v>
      </c>
      <c r="D1234" s="41" t="str">
        <f>IF(Retenciones!$A41&lt;&gt;"",'Datos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234" s="37"/>
    </row>
    <row r="1235" spans="2:5">
      <c r="B1235" s="36"/>
      <c r="E1235" s="37"/>
    </row>
    <row r="1236" spans="2:5">
      <c r="B1236" s="36"/>
      <c r="C1236" s="86" t="s">
        <v>134</v>
      </c>
      <c r="D1236" s="86"/>
      <c r="E1236" s="37"/>
    </row>
    <row r="1237" spans="2:5">
      <c r="B1237" s="36"/>
      <c r="C1237" s="38" t="s">
        <v>131</v>
      </c>
      <c r="D1237" s="39" t="str">
        <f>IFERROR(IF(Retenciones!$A41&lt;&gt;"",INDEX('Sujetos Retenidos'!$B$5:$B$204,MATCH(Retenciones!$O41,'Sujetos Retenidos'!$A$5:$A$204,0)),""),"")</f>
        <v/>
      </c>
      <c r="E1237" s="37"/>
    </row>
    <row r="1238" spans="2:5">
      <c r="B1238" s="36"/>
      <c r="C1238" s="38" t="s">
        <v>132</v>
      </c>
      <c r="D1238" s="40" t="str">
        <f>IFERROR(IF(Retenciones!$A41&lt;&gt;"",+INDEX('Sujetos Retenidos'!$A$5:$A$204,MATCH(Retenciones!$O41,'Sujetos Retenidos'!$A$5:$A$204,0)),""),"")</f>
        <v/>
      </c>
      <c r="E1238" s="37"/>
    </row>
    <row r="1239" spans="2:5" ht="25.5" customHeight="1">
      <c r="B1239" s="36"/>
      <c r="C1239" s="38" t="s">
        <v>133</v>
      </c>
      <c r="D1239" s="41" t="str">
        <f>IFERROR(IF(Retenciones!$A41&lt;&gt;"",INDEX('Sujetos Retenidos'!$C$5:$C$204,MATCH(Retenciones!$O41,'Sujetos Retenidos'!$A$5:$A$204,0))&amp;" Localidad: "&amp;INDEX('Sujetos Retenidos'!$D$5:$D$204,MATCH(Retenciones!$O41,'Sujetos Retenidos'!$A$5:$A$204,0))&amp;" Provincia: "&amp;IF(ISNUMBER(SEARCH(" - ",INDEX('Sujetos Retenidos'!$E$5:$E$204,MATCH(Retenciones!$O41,'Sujetos Retenidos'!$A$5:$A$204,0)))),MID(INDEX('Sujetos Retenidos'!$E$5:$E$204,MATCH(Retenciones!$O41,'Sujetos Retenidos'!$A$5:$A$204,0)),SEARCH(" - ",INDEX('Sujetos Retenidos'!$E$5:$E$204,MATCH(Retenciones!$O41,'Sujetos Retenidos'!$A$5:$A$204,0)))+3,255),INDEX('Sujetos Retenidos'!$E$5:$E$204,MATCH(Retenciones!$O41,'Sujetos Retenidos'!$A$5:$A$204,0)))&amp;" C.P.: "&amp;INDEX('Sujetos Retenidos'!$F$5:$F$204,MATCH(Retenciones!$O41,'Sujetos Retenidos'!$A$5:$A$204,0)),""),"")</f>
        <v/>
      </c>
      <c r="E1239" s="37"/>
    </row>
    <row r="1240" spans="2:5">
      <c r="B1240" s="36"/>
      <c r="E1240" s="37"/>
    </row>
    <row r="1241" spans="2:5">
      <c r="B1241" s="36"/>
      <c r="C1241" s="86" t="s">
        <v>135</v>
      </c>
      <c r="D1241" s="86"/>
      <c r="E1241" s="37"/>
    </row>
    <row r="1242" spans="2:5" ht="21.75" customHeight="1">
      <c r="B1242" s="36"/>
      <c r="C1242" s="38" t="s">
        <v>136</v>
      </c>
      <c r="D1242" s="41" t="str">
        <f>IF(Retenciones!$A41&lt;&gt;"",SUBSTITUTE(IF(ISNUMBER(SEARCH(" (",IF(ISNUMBER(SEARCH(" - ",Retenciones!$E41)),MID(Retenciones!$E41,SEARCH(" - ",Retenciones!$E41)+3,255),Retenciones!$E41))),LEFT(IF(ISNUMBER(SEARCH(" - ",Retenciones!$E41)),MID(Retenciones!$E41,SEARCH(" - ",Retenciones!$E41)+3,255),Retenciones!$E41),SEARCH(" (",IF(ISNUMBER(SEARCH(" - ",Retenciones!$E41)),MID(Retenciones!$E41,SEARCH(" - ",Retenciones!$E41)+3,255),Retenciones!$E41))-1),IF(ISNUMBER(SEARCH(" - ",Retenciones!$E41)),MID(Retenciones!$E41,SEARCH(" - ",Retenciones!$E41)+3,255),Retenciones!$E41)),"—","-"),"")</f>
        <v/>
      </c>
      <c r="E1242" s="37"/>
    </row>
    <row r="1243" spans="2:5" ht="21.75" customHeight="1">
      <c r="B1243" s="36"/>
      <c r="C1243" s="38" t="s">
        <v>137</v>
      </c>
      <c r="D1243" s="41" t="str">
        <f>IF(Retenciones!$A41&lt;&gt;"",IF(ISNUMBER(SEARCH(" - ",Retenciones!$F41)),MID(Retenciones!$F41,SEARCH(" - ",Retenciones!$F41)+3,255),Retenciones!$F41),"")</f>
        <v/>
      </c>
      <c r="E1243" s="37"/>
    </row>
    <row r="1244" spans="2:5" ht="21.75" customHeight="1">
      <c r="B1244" s="36"/>
      <c r="C1244" s="38" t="s">
        <v>138</v>
      </c>
      <c r="D1244" s="41" t="str">
        <f>IF(Retenciones!$A41&lt;&gt;"",Retenciones!$A41&amp;" Nro. "&amp;TEXT(Retenciones!$C41,"000000000000"),"")</f>
        <v/>
      </c>
      <c r="E1244" s="37"/>
    </row>
    <row r="1245" spans="2:5">
      <c r="B1245" s="36"/>
      <c r="C1245" s="38" t="s">
        <v>139</v>
      </c>
      <c r="D1245" s="42" t="str">
        <f>IF(Retenciones!$A41&lt;&gt;"","$ "&amp;IF(MID(TEXT(INT(ROUND(Retenciones!$D41,2)),"000000000000"),1,3)&lt;&gt;"000",TEXT(VALUE(MID(TEXT(INT(ROUND(Retenciones!$D41,2)),"000000000000"),1,3)),"0")&amp;"."&amp;MID(TEXT(INT(ROUND(Retenciones!$D41,2)),"000000000000"),4,3)&amp;"."&amp;MID(TEXT(INT(ROUND(Retenciones!$D41,2)),"000000000000"),7,3)&amp;"."&amp;MID(TEXT(INT(ROUND(Retenciones!$D41,2)),"000000000000"),10,3),IF(MID(TEXT(INT(ROUND(Retenciones!$D41,2)),"000000000000"),4,3)&lt;&gt;"000",TEXT(VALUE(MID(TEXT(INT(ROUND(Retenciones!$D41,2)),"000000000000"),4,3)),"0")&amp;"."&amp;MID(TEXT(INT(ROUND(Retenciones!$D41,2)),"000000000000"),7,3)&amp;"."&amp;MID(TEXT(INT(ROUND(Retenciones!$D41,2)),"000000000000"),10,3),IF(MID(TEXT(INT(ROUND(Retenciones!$D41,2)),"000000000000"),7,3)&lt;&gt;"000",TEXT(VALUE(MID(TEXT(INT(ROUND(Retenciones!$D41,2)),"000000000000"),7,3)),"0")&amp;"."&amp;MID(TEXT(INT(ROUND(Retenciones!$D41,2)),"000000000000"),10,3),TEXT(VALUE(MID(TEXT(INT(ROUND(Retenciones!$D41,2)),"000000000000"),10,3)),"0"))))&amp;","&amp;TEXT(ROUND((ROUND(Retenciones!$D41,2)-INT(ROUND(Retenciones!$D41,2)))*100,0),"00"),"")</f>
        <v/>
      </c>
      <c r="E1245" s="37"/>
    </row>
    <row r="1246" spans="2:5">
      <c r="B1246" s="36"/>
      <c r="C1246" s="38" t="s">
        <v>140</v>
      </c>
      <c r="D1246" s="39" t="str">
        <f>IF(Retenciones!$A41&lt;&gt;"","NO","")</f>
        <v/>
      </c>
      <c r="E1246" s="37"/>
    </row>
    <row r="1247" spans="2:5">
      <c r="B1247" s="36"/>
      <c r="C1247" s="38" t="s">
        <v>141</v>
      </c>
      <c r="D1247" s="43" t="str">
        <f>IF(Retenciones!$A41&lt;&gt;"","$ "&amp;IF(MID(TEXT(INT(ROUND(Retenciones!$K41,2)),"000000000000"),1,3)&lt;&gt;"000",TEXT(VALUE(MID(TEXT(INT(ROUND(Retenciones!$K41,2)),"000000000000"),1,3)),"0")&amp;"."&amp;MID(TEXT(INT(ROUND(Retenciones!$K41,2)),"000000000000"),4,3)&amp;"."&amp;MID(TEXT(INT(ROUND(Retenciones!$K41,2)),"000000000000"),7,3)&amp;"."&amp;MID(TEXT(INT(ROUND(Retenciones!$K41,2)),"000000000000"),10,3),IF(MID(TEXT(INT(ROUND(Retenciones!$K41,2)),"000000000000"),4,3)&lt;&gt;"000",TEXT(VALUE(MID(TEXT(INT(ROUND(Retenciones!$K41,2)),"000000000000"),4,3)),"0")&amp;"."&amp;MID(TEXT(INT(ROUND(Retenciones!$K41,2)),"000000000000"),7,3)&amp;"."&amp;MID(TEXT(INT(ROUND(Retenciones!$K41,2)),"000000000000"),10,3),IF(MID(TEXT(INT(ROUND(Retenciones!$K41,2)),"000000000000"),7,3)&lt;&gt;"000",TEXT(VALUE(MID(TEXT(INT(ROUND(Retenciones!$K41,2)),"000000000000"),7,3)),"0")&amp;"."&amp;MID(TEXT(INT(ROUND(Retenciones!$K41,2)),"000000000000"),10,3),TEXT(VALUE(MID(TEXT(INT(ROUND(Retenciones!$K41,2)),"000000000000"),10,3)),"0"))))&amp;","&amp;TEXT(ROUND((ROUND(Retenciones!$K41,2)-INT(ROUND(Retenciones!$K41,2)))*100,0),"00"),"")</f>
        <v/>
      </c>
      <c r="E1247" s="37"/>
    </row>
    <row r="1248" spans="2:5">
      <c r="B1248" s="36"/>
      <c r="E1248" s="37"/>
    </row>
    <row r="1249" spans="2:5">
      <c r="B1249" s="36"/>
      <c r="E1249" s="37"/>
    </row>
    <row r="1250" spans="2:5">
      <c r="B1250" s="36"/>
      <c r="C1250" s="44" t="s">
        <v>142</v>
      </c>
      <c r="D1250" s="45"/>
      <c r="E1250" s="37"/>
    </row>
    <row r="1251" spans="2:5">
      <c r="B1251" s="36"/>
      <c r="E1251" s="37"/>
    </row>
    <row r="1252" spans="2:5">
      <c r="B1252" s="36"/>
      <c r="C1252" s="38" t="s">
        <v>143</v>
      </c>
      <c r="D1252" s="39" t="str">
        <f>IF(Retenciones!$A41&lt;&gt;"",'Datos del Cliente'!$C$7,"")</f>
        <v/>
      </c>
      <c r="E1252" s="37"/>
    </row>
    <row r="1253" spans="2:5">
      <c r="B1253" s="36"/>
      <c r="C1253" s="38" t="s">
        <v>144</v>
      </c>
      <c r="D1253" s="39" t="str">
        <f>IF(Retenciones!$A41&lt;&gt;"",'Datos del Cliente'!$C$14,"")</f>
        <v/>
      </c>
      <c r="E1253" s="37"/>
    </row>
    <row r="1254" spans="2:5">
      <c r="B1254" s="36"/>
      <c r="E1254" s="37"/>
    </row>
    <row r="1255" spans="2:5" ht="15" customHeight="1">
      <c r="B1255" s="36"/>
      <c r="C1255" s="84" t="s">
        <v>145</v>
      </c>
      <c r="D1255" s="84"/>
      <c r="E1255" s="37"/>
    </row>
    <row r="1256" spans="2:5">
      <c r="B1256" s="36"/>
      <c r="C1256" s="84"/>
      <c r="D1256" s="84"/>
      <c r="E1256" s="37"/>
    </row>
    <row r="1257" spans="2:5">
      <c r="B1257" s="36"/>
      <c r="C1257" s="84"/>
      <c r="D1257" s="84"/>
      <c r="E1257" s="37"/>
    </row>
    <row r="1258" spans="2:5">
      <c r="B1258" s="46"/>
      <c r="C1258" s="47"/>
      <c r="D1258" s="47"/>
      <c r="E1258" s="48"/>
    </row>
    <row r="1260" spans="2:5" ht="25.5" customHeight="1">
      <c r="B1260" s="34"/>
      <c r="C1260" s="85" t="s">
        <v>127</v>
      </c>
      <c r="D1260" s="85"/>
      <c r="E1260" s="35"/>
    </row>
    <row r="1261" spans="2:5">
      <c r="B1261" s="36"/>
      <c r="E1261" s="37"/>
    </row>
    <row r="1262" spans="2:5">
      <c r="B1262" s="36"/>
      <c r="C1262" s="38" t="s">
        <v>128</v>
      </c>
      <c r="D1262" s="39" t="str">
        <f>IF(Retenciones!$A42&lt;&gt;"","0000-"&amp;TEXT(Retenciones!$I42,"YYYY")&amp;"-"&amp;TEXT((N('Datos del Cliente'!$C$17)+COUNTIF(Retenciones!$A$5:$A42,"&lt;&gt;")),"000000"),"")</f>
        <v/>
      </c>
      <c r="E1262" s="37"/>
    </row>
    <row r="1263" spans="2:5">
      <c r="B1263" s="36"/>
      <c r="C1263" s="38" t="s">
        <v>129</v>
      </c>
      <c r="D1263" s="39" t="str">
        <f>IF(Retenciones!$A42&lt;&gt;"",TEXT(Retenciones!$I42,"DD/MM/YYYY"),"")</f>
        <v/>
      </c>
      <c r="E1263" s="37"/>
    </row>
    <row r="1264" spans="2:5">
      <c r="B1264" s="36"/>
      <c r="E1264" s="37"/>
    </row>
    <row r="1265" spans="2:5">
      <c r="B1265" s="36"/>
      <c r="C1265" s="86" t="s">
        <v>130</v>
      </c>
      <c r="D1265" s="86"/>
      <c r="E1265" s="37"/>
    </row>
    <row r="1266" spans="2:5">
      <c r="B1266" s="36"/>
      <c r="C1266" s="38" t="s">
        <v>131</v>
      </c>
      <c r="D1266" s="39" t="str">
        <f>IF(Retenciones!$A42&lt;&gt;"",'Datos del Cliente'!$C$7,"")</f>
        <v/>
      </c>
      <c r="E1266" s="37"/>
    </row>
    <row r="1267" spans="2:5">
      <c r="B1267" s="36"/>
      <c r="C1267" s="38" t="s">
        <v>132</v>
      </c>
      <c r="D1267" s="40" t="str">
        <f>IFERROR(IF(Retenciones!$A42&lt;&gt;"",+('Datos del Cliente'!$C$8),""),"")</f>
        <v/>
      </c>
      <c r="E1267" s="37"/>
    </row>
    <row r="1268" spans="2:5" ht="25.5" customHeight="1">
      <c r="B1268" s="36"/>
      <c r="C1268" s="38" t="s">
        <v>133</v>
      </c>
      <c r="D1268" s="41" t="str">
        <f>IF(Retenciones!$A42&lt;&gt;"",'Datos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268" s="37"/>
    </row>
    <row r="1269" spans="2:5">
      <c r="B1269" s="36"/>
      <c r="E1269" s="37"/>
    </row>
    <row r="1270" spans="2:5">
      <c r="B1270" s="36"/>
      <c r="C1270" s="86" t="s">
        <v>134</v>
      </c>
      <c r="D1270" s="86"/>
      <c r="E1270" s="37"/>
    </row>
    <row r="1271" spans="2:5">
      <c r="B1271" s="36"/>
      <c r="C1271" s="38" t="s">
        <v>131</v>
      </c>
      <c r="D1271" s="39" t="str">
        <f>IFERROR(IF(Retenciones!$A42&lt;&gt;"",INDEX('Sujetos Retenidos'!$B$5:$B$204,MATCH(Retenciones!$O42,'Sujetos Retenidos'!$A$5:$A$204,0)),""),"")</f>
        <v/>
      </c>
      <c r="E1271" s="37"/>
    </row>
    <row r="1272" spans="2:5">
      <c r="B1272" s="36"/>
      <c r="C1272" s="38" t="s">
        <v>132</v>
      </c>
      <c r="D1272" s="40" t="str">
        <f>IFERROR(IF(Retenciones!$A42&lt;&gt;"",+INDEX('Sujetos Retenidos'!$A$5:$A$204,MATCH(Retenciones!$O42,'Sujetos Retenidos'!$A$5:$A$204,0)),""),"")</f>
        <v/>
      </c>
      <c r="E1272" s="37"/>
    </row>
    <row r="1273" spans="2:5" ht="25.5" customHeight="1">
      <c r="B1273" s="36"/>
      <c r="C1273" s="38" t="s">
        <v>133</v>
      </c>
      <c r="D1273" s="41" t="str">
        <f>IFERROR(IF(Retenciones!$A42&lt;&gt;"",INDEX('Sujetos Retenidos'!$C$5:$C$204,MATCH(Retenciones!$O42,'Sujetos Retenidos'!$A$5:$A$204,0))&amp;" Localidad: "&amp;INDEX('Sujetos Retenidos'!$D$5:$D$204,MATCH(Retenciones!$O42,'Sujetos Retenidos'!$A$5:$A$204,0))&amp;" Provincia: "&amp;IF(ISNUMBER(SEARCH(" - ",INDEX('Sujetos Retenidos'!$E$5:$E$204,MATCH(Retenciones!$O42,'Sujetos Retenidos'!$A$5:$A$204,0)))),MID(INDEX('Sujetos Retenidos'!$E$5:$E$204,MATCH(Retenciones!$O42,'Sujetos Retenidos'!$A$5:$A$204,0)),SEARCH(" - ",INDEX('Sujetos Retenidos'!$E$5:$E$204,MATCH(Retenciones!$O42,'Sujetos Retenidos'!$A$5:$A$204,0)))+3,255),INDEX('Sujetos Retenidos'!$E$5:$E$204,MATCH(Retenciones!$O42,'Sujetos Retenidos'!$A$5:$A$204,0)))&amp;" C.P.: "&amp;INDEX('Sujetos Retenidos'!$F$5:$F$204,MATCH(Retenciones!$O42,'Sujetos Retenidos'!$A$5:$A$204,0)),""),"")</f>
        <v/>
      </c>
      <c r="E1273" s="37"/>
    </row>
    <row r="1274" spans="2:5">
      <c r="B1274" s="36"/>
      <c r="E1274" s="37"/>
    </row>
    <row r="1275" spans="2:5">
      <c r="B1275" s="36"/>
      <c r="C1275" s="86" t="s">
        <v>135</v>
      </c>
      <c r="D1275" s="86"/>
      <c r="E1275" s="37"/>
    </row>
    <row r="1276" spans="2:5" ht="21.75" customHeight="1">
      <c r="B1276" s="36"/>
      <c r="C1276" s="38" t="s">
        <v>136</v>
      </c>
      <c r="D1276" s="41" t="str">
        <f>IF(Retenciones!$A42&lt;&gt;"",SUBSTITUTE(IF(ISNUMBER(SEARCH(" (",IF(ISNUMBER(SEARCH(" - ",Retenciones!$E42)),MID(Retenciones!$E42,SEARCH(" - ",Retenciones!$E42)+3,255),Retenciones!$E42))),LEFT(IF(ISNUMBER(SEARCH(" - ",Retenciones!$E42)),MID(Retenciones!$E42,SEARCH(" - ",Retenciones!$E42)+3,255),Retenciones!$E42),SEARCH(" (",IF(ISNUMBER(SEARCH(" - ",Retenciones!$E42)),MID(Retenciones!$E42,SEARCH(" - ",Retenciones!$E42)+3,255),Retenciones!$E42))-1),IF(ISNUMBER(SEARCH(" - ",Retenciones!$E42)),MID(Retenciones!$E42,SEARCH(" - ",Retenciones!$E42)+3,255),Retenciones!$E42)),"—","-"),"")</f>
        <v/>
      </c>
      <c r="E1276" s="37"/>
    </row>
    <row r="1277" spans="2:5" ht="21.75" customHeight="1">
      <c r="B1277" s="36"/>
      <c r="C1277" s="38" t="s">
        <v>137</v>
      </c>
      <c r="D1277" s="41" t="str">
        <f>IF(Retenciones!$A42&lt;&gt;"",IF(ISNUMBER(SEARCH(" - ",Retenciones!$F42)),MID(Retenciones!$F42,SEARCH(" - ",Retenciones!$F42)+3,255),Retenciones!$F42),"")</f>
        <v/>
      </c>
      <c r="E1277" s="37"/>
    </row>
    <row r="1278" spans="2:5" ht="21.75" customHeight="1">
      <c r="B1278" s="36"/>
      <c r="C1278" s="38" t="s">
        <v>138</v>
      </c>
      <c r="D1278" s="41" t="str">
        <f>IF(Retenciones!$A42&lt;&gt;"",Retenciones!$A42&amp;" Nro. "&amp;TEXT(Retenciones!$C42,"000000000000"),"")</f>
        <v/>
      </c>
      <c r="E1278" s="37"/>
    </row>
    <row r="1279" spans="2:5">
      <c r="B1279" s="36"/>
      <c r="C1279" s="38" t="s">
        <v>139</v>
      </c>
      <c r="D1279" s="42" t="str">
        <f>IF(Retenciones!$A42&lt;&gt;"","$ "&amp;IF(MID(TEXT(INT(ROUND(Retenciones!$D42,2)),"000000000000"),1,3)&lt;&gt;"000",TEXT(VALUE(MID(TEXT(INT(ROUND(Retenciones!$D42,2)),"000000000000"),1,3)),"0")&amp;"."&amp;MID(TEXT(INT(ROUND(Retenciones!$D42,2)),"000000000000"),4,3)&amp;"."&amp;MID(TEXT(INT(ROUND(Retenciones!$D42,2)),"000000000000"),7,3)&amp;"."&amp;MID(TEXT(INT(ROUND(Retenciones!$D42,2)),"000000000000"),10,3),IF(MID(TEXT(INT(ROUND(Retenciones!$D42,2)),"000000000000"),4,3)&lt;&gt;"000",TEXT(VALUE(MID(TEXT(INT(ROUND(Retenciones!$D42,2)),"000000000000"),4,3)),"0")&amp;"."&amp;MID(TEXT(INT(ROUND(Retenciones!$D42,2)),"000000000000"),7,3)&amp;"."&amp;MID(TEXT(INT(ROUND(Retenciones!$D42,2)),"000000000000"),10,3),IF(MID(TEXT(INT(ROUND(Retenciones!$D42,2)),"000000000000"),7,3)&lt;&gt;"000",TEXT(VALUE(MID(TEXT(INT(ROUND(Retenciones!$D42,2)),"000000000000"),7,3)),"0")&amp;"."&amp;MID(TEXT(INT(ROUND(Retenciones!$D42,2)),"000000000000"),10,3),TEXT(VALUE(MID(TEXT(INT(ROUND(Retenciones!$D42,2)),"000000000000"),10,3)),"0"))))&amp;","&amp;TEXT(ROUND((ROUND(Retenciones!$D42,2)-INT(ROUND(Retenciones!$D42,2)))*100,0),"00"),"")</f>
        <v/>
      </c>
      <c r="E1279" s="37"/>
    </row>
    <row r="1280" spans="2:5">
      <c r="B1280" s="36"/>
      <c r="C1280" s="38" t="s">
        <v>140</v>
      </c>
      <c r="D1280" s="39" t="str">
        <f>IF(Retenciones!$A42&lt;&gt;"","NO","")</f>
        <v/>
      </c>
      <c r="E1280" s="37"/>
    </row>
    <row r="1281" spans="2:5">
      <c r="B1281" s="36"/>
      <c r="C1281" s="38" t="s">
        <v>141</v>
      </c>
      <c r="D1281" s="43" t="str">
        <f>IF(Retenciones!$A42&lt;&gt;"","$ "&amp;IF(MID(TEXT(INT(ROUND(Retenciones!$K42,2)),"000000000000"),1,3)&lt;&gt;"000",TEXT(VALUE(MID(TEXT(INT(ROUND(Retenciones!$K42,2)),"000000000000"),1,3)),"0")&amp;"."&amp;MID(TEXT(INT(ROUND(Retenciones!$K42,2)),"000000000000"),4,3)&amp;"."&amp;MID(TEXT(INT(ROUND(Retenciones!$K42,2)),"000000000000"),7,3)&amp;"."&amp;MID(TEXT(INT(ROUND(Retenciones!$K42,2)),"000000000000"),10,3),IF(MID(TEXT(INT(ROUND(Retenciones!$K42,2)),"000000000000"),4,3)&lt;&gt;"000",TEXT(VALUE(MID(TEXT(INT(ROUND(Retenciones!$K42,2)),"000000000000"),4,3)),"0")&amp;"."&amp;MID(TEXT(INT(ROUND(Retenciones!$K42,2)),"000000000000"),7,3)&amp;"."&amp;MID(TEXT(INT(ROUND(Retenciones!$K42,2)),"000000000000"),10,3),IF(MID(TEXT(INT(ROUND(Retenciones!$K42,2)),"000000000000"),7,3)&lt;&gt;"000",TEXT(VALUE(MID(TEXT(INT(ROUND(Retenciones!$K42,2)),"000000000000"),7,3)),"0")&amp;"."&amp;MID(TEXT(INT(ROUND(Retenciones!$K42,2)),"000000000000"),10,3),TEXT(VALUE(MID(TEXT(INT(ROUND(Retenciones!$K42,2)),"000000000000"),10,3)),"0"))))&amp;","&amp;TEXT(ROUND((ROUND(Retenciones!$K42,2)-INT(ROUND(Retenciones!$K42,2)))*100,0),"00"),"")</f>
        <v/>
      </c>
      <c r="E1281" s="37"/>
    </row>
    <row r="1282" spans="2:5">
      <c r="B1282" s="36"/>
      <c r="E1282" s="37"/>
    </row>
    <row r="1283" spans="2:5">
      <c r="B1283" s="36"/>
      <c r="E1283" s="37"/>
    </row>
    <row r="1284" spans="2:5">
      <c r="B1284" s="36"/>
      <c r="C1284" s="44" t="s">
        <v>142</v>
      </c>
      <c r="D1284" s="45"/>
      <c r="E1284" s="37"/>
    </row>
    <row r="1285" spans="2:5">
      <c r="B1285" s="36"/>
      <c r="E1285" s="37"/>
    </row>
    <row r="1286" spans="2:5">
      <c r="B1286" s="36"/>
      <c r="C1286" s="38" t="s">
        <v>143</v>
      </c>
      <c r="D1286" s="39" t="str">
        <f>IF(Retenciones!$A42&lt;&gt;"",'Datos del Cliente'!$C$7,"")</f>
        <v/>
      </c>
      <c r="E1286" s="37"/>
    </row>
    <row r="1287" spans="2:5">
      <c r="B1287" s="36"/>
      <c r="C1287" s="38" t="s">
        <v>144</v>
      </c>
      <c r="D1287" s="39" t="str">
        <f>IF(Retenciones!$A42&lt;&gt;"",'Datos del Cliente'!$C$14,"")</f>
        <v/>
      </c>
      <c r="E1287" s="37"/>
    </row>
    <row r="1288" spans="2:5">
      <c r="B1288" s="36"/>
      <c r="E1288" s="37"/>
    </row>
    <row r="1289" spans="2:5" ht="15" customHeight="1">
      <c r="B1289" s="36"/>
      <c r="C1289" s="84" t="s">
        <v>145</v>
      </c>
      <c r="D1289" s="84"/>
      <c r="E1289" s="37"/>
    </row>
    <row r="1290" spans="2:5">
      <c r="B1290" s="36"/>
      <c r="C1290" s="84"/>
      <c r="D1290" s="84"/>
      <c r="E1290" s="37"/>
    </row>
    <row r="1291" spans="2:5">
      <c r="B1291" s="36"/>
      <c r="C1291" s="84"/>
      <c r="D1291" s="84"/>
      <c r="E1291" s="37"/>
    </row>
    <row r="1292" spans="2:5">
      <c r="B1292" s="46"/>
      <c r="C1292" s="47"/>
      <c r="D1292" s="47"/>
      <c r="E1292" s="48"/>
    </row>
    <row r="1294" spans="2:5" ht="25.5" customHeight="1">
      <c r="B1294" s="34"/>
      <c r="C1294" s="85" t="s">
        <v>127</v>
      </c>
      <c r="D1294" s="85"/>
      <c r="E1294" s="35"/>
    </row>
    <row r="1295" spans="2:5">
      <c r="B1295" s="36"/>
      <c r="E1295" s="37"/>
    </row>
    <row r="1296" spans="2:5">
      <c r="B1296" s="36"/>
      <c r="C1296" s="38" t="s">
        <v>128</v>
      </c>
      <c r="D1296" s="39" t="str">
        <f>IF(Retenciones!$A43&lt;&gt;"","0000-"&amp;TEXT(Retenciones!$I43,"YYYY")&amp;"-"&amp;TEXT((N('Datos del Cliente'!$C$17)+COUNTIF(Retenciones!$A$5:$A43,"&lt;&gt;")),"000000"),"")</f>
        <v/>
      </c>
      <c r="E1296" s="37"/>
    </row>
    <row r="1297" spans="2:5">
      <c r="B1297" s="36"/>
      <c r="C1297" s="38" t="s">
        <v>129</v>
      </c>
      <c r="D1297" s="39" t="str">
        <f>IF(Retenciones!$A43&lt;&gt;"",TEXT(Retenciones!$I43,"DD/MM/YYYY"),"")</f>
        <v/>
      </c>
      <c r="E1297" s="37"/>
    </row>
    <row r="1298" spans="2:5">
      <c r="B1298" s="36"/>
      <c r="E1298" s="37"/>
    </row>
    <row r="1299" spans="2:5">
      <c r="B1299" s="36"/>
      <c r="C1299" s="86" t="s">
        <v>130</v>
      </c>
      <c r="D1299" s="86"/>
      <c r="E1299" s="37"/>
    </row>
    <row r="1300" spans="2:5">
      <c r="B1300" s="36"/>
      <c r="C1300" s="38" t="s">
        <v>131</v>
      </c>
      <c r="D1300" s="39" t="str">
        <f>IF(Retenciones!$A43&lt;&gt;"",'Datos del Cliente'!$C$7,"")</f>
        <v/>
      </c>
      <c r="E1300" s="37"/>
    </row>
    <row r="1301" spans="2:5">
      <c r="B1301" s="36"/>
      <c r="C1301" s="38" t="s">
        <v>132</v>
      </c>
      <c r="D1301" s="40" t="str">
        <f>IFERROR(IF(Retenciones!$A43&lt;&gt;"",+('Datos del Cliente'!$C$8),""),"")</f>
        <v/>
      </c>
      <c r="E1301" s="37"/>
    </row>
    <row r="1302" spans="2:5" ht="25.5" customHeight="1">
      <c r="B1302" s="36"/>
      <c r="C1302" s="38" t="s">
        <v>133</v>
      </c>
      <c r="D1302" s="41" t="str">
        <f>IF(Retenciones!$A43&lt;&gt;"",'Datos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302" s="37"/>
    </row>
    <row r="1303" spans="2:5">
      <c r="B1303" s="36"/>
      <c r="E1303" s="37"/>
    </row>
    <row r="1304" spans="2:5">
      <c r="B1304" s="36"/>
      <c r="C1304" s="86" t="s">
        <v>134</v>
      </c>
      <c r="D1304" s="86"/>
      <c r="E1304" s="37"/>
    </row>
    <row r="1305" spans="2:5">
      <c r="B1305" s="36"/>
      <c r="C1305" s="38" t="s">
        <v>131</v>
      </c>
      <c r="D1305" s="39" t="str">
        <f>IFERROR(IF(Retenciones!$A43&lt;&gt;"",INDEX('Sujetos Retenidos'!$B$5:$B$204,MATCH(Retenciones!$O43,'Sujetos Retenidos'!$A$5:$A$204,0)),""),"")</f>
        <v/>
      </c>
      <c r="E1305" s="37"/>
    </row>
    <row r="1306" spans="2:5">
      <c r="B1306" s="36"/>
      <c r="C1306" s="38" t="s">
        <v>132</v>
      </c>
      <c r="D1306" s="40" t="str">
        <f>IFERROR(IF(Retenciones!$A43&lt;&gt;"",+INDEX('Sujetos Retenidos'!$A$5:$A$204,MATCH(Retenciones!$O43,'Sujetos Retenidos'!$A$5:$A$204,0)),""),"")</f>
        <v/>
      </c>
      <c r="E1306" s="37"/>
    </row>
    <row r="1307" spans="2:5" ht="25.5" customHeight="1">
      <c r="B1307" s="36"/>
      <c r="C1307" s="38" t="s">
        <v>133</v>
      </c>
      <c r="D1307" s="41" t="str">
        <f>IFERROR(IF(Retenciones!$A43&lt;&gt;"",INDEX('Sujetos Retenidos'!$C$5:$C$204,MATCH(Retenciones!$O43,'Sujetos Retenidos'!$A$5:$A$204,0))&amp;" Localidad: "&amp;INDEX('Sujetos Retenidos'!$D$5:$D$204,MATCH(Retenciones!$O43,'Sujetos Retenidos'!$A$5:$A$204,0))&amp;" Provincia: "&amp;IF(ISNUMBER(SEARCH(" - ",INDEX('Sujetos Retenidos'!$E$5:$E$204,MATCH(Retenciones!$O43,'Sujetos Retenidos'!$A$5:$A$204,0)))),MID(INDEX('Sujetos Retenidos'!$E$5:$E$204,MATCH(Retenciones!$O43,'Sujetos Retenidos'!$A$5:$A$204,0)),SEARCH(" - ",INDEX('Sujetos Retenidos'!$E$5:$E$204,MATCH(Retenciones!$O43,'Sujetos Retenidos'!$A$5:$A$204,0)))+3,255),INDEX('Sujetos Retenidos'!$E$5:$E$204,MATCH(Retenciones!$O43,'Sujetos Retenidos'!$A$5:$A$204,0)))&amp;" C.P.: "&amp;INDEX('Sujetos Retenidos'!$F$5:$F$204,MATCH(Retenciones!$O43,'Sujetos Retenidos'!$A$5:$A$204,0)),""),"")</f>
        <v/>
      </c>
      <c r="E1307" s="37"/>
    </row>
    <row r="1308" spans="2:5">
      <c r="B1308" s="36"/>
      <c r="E1308" s="37"/>
    </row>
    <row r="1309" spans="2:5">
      <c r="B1309" s="36"/>
      <c r="C1309" s="86" t="s">
        <v>135</v>
      </c>
      <c r="D1309" s="86"/>
      <c r="E1309" s="37"/>
    </row>
    <row r="1310" spans="2:5" ht="21.75" customHeight="1">
      <c r="B1310" s="36"/>
      <c r="C1310" s="38" t="s">
        <v>136</v>
      </c>
      <c r="D1310" s="41" t="str">
        <f>IF(Retenciones!$A43&lt;&gt;"",SUBSTITUTE(IF(ISNUMBER(SEARCH(" (",IF(ISNUMBER(SEARCH(" - ",Retenciones!$E43)),MID(Retenciones!$E43,SEARCH(" - ",Retenciones!$E43)+3,255),Retenciones!$E43))),LEFT(IF(ISNUMBER(SEARCH(" - ",Retenciones!$E43)),MID(Retenciones!$E43,SEARCH(" - ",Retenciones!$E43)+3,255),Retenciones!$E43),SEARCH(" (",IF(ISNUMBER(SEARCH(" - ",Retenciones!$E43)),MID(Retenciones!$E43,SEARCH(" - ",Retenciones!$E43)+3,255),Retenciones!$E43))-1),IF(ISNUMBER(SEARCH(" - ",Retenciones!$E43)),MID(Retenciones!$E43,SEARCH(" - ",Retenciones!$E43)+3,255),Retenciones!$E43)),"—","-"),"")</f>
        <v/>
      </c>
      <c r="E1310" s="37"/>
    </row>
    <row r="1311" spans="2:5" ht="21.75" customHeight="1">
      <c r="B1311" s="36"/>
      <c r="C1311" s="38" t="s">
        <v>137</v>
      </c>
      <c r="D1311" s="41" t="str">
        <f>IF(Retenciones!$A43&lt;&gt;"",IF(ISNUMBER(SEARCH(" - ",Retenciones!$F43)),MID(Retenciones!$F43,SEARCH(" - ",Retenciones!$F43)+3,255),Retenciones!$F43),"")</f>
        <v/>
      </c>
      <c r="E1311" s="37"/>
    </row>
    <row r="1312" spans="2:5" ht="21.75" customHeight="1">
      <c r="B1312" s="36"/>
      <c r="C1312" s="38" t="s">
        <v>138</v>
      </c>
      <c r="D1312" s="41" t="str">
        <f>IF(Retenciones!$A43&lt;&gt;"",Retenciones!$A43&amp;" Nro. "&amp;TEXT(Retenciones!$C43,"000000000000"),"")</f>
        <v/>
      </c>
      <c r="E1312" s="37"/>
    </row>
    <row r="1313" spans="2:5">
      <c r="B1313" s="36"/>
      <c r="C1313" s="38" t="s">
        <v>139</v>
      </c>
      <c r="D1313" s="42" t="str">
        <f>IF(Retenciones!$A43&lt;&gt;"","$ "&amp;IF(MID(TEXT(INT(ROUND(Retenciones!$D43,2)),"000000000000"),1,3)&lt;&gt;"000",TEXT(VALUE(MID(TEXT(INT(ROUND(Retenciones!$D43,2)),"000000000000"),1,3)),"0")&amp;"."&amp;MID(TEXT(INT(ROUND(Retenciones!$D43,2)),"000000000000"),4,3)&amp;"."&amp;MID(TEXT(INT(ROUND(Retenciones!$D43,2)),"000000000000"),7,3)&amp;"."&amp;MID(TEXT(INT(ROUND(Retenciones!$D43,2)),"000000000000"),10,3),IF(MID(TEXT(INT(ROUND(Retenciones!$D43,2)),"000000000000"),4,3)&lt;&gt;"000",TEXT(VALUE(MID(TEXT(INT(ROUND(Retenciones!$D43,2)),"000000000000"),4,3)),"0")&amp;"."&amp;MID(TEXT(INT(ROUND(Retenciones!$D43,2)),"000000000000"),7,3)&amp;"."&amp;MID(TEXT(INT(ROUND(Retenciones!$D43,2)),"000000000000"),10,3),IF(MID(TEXT(INT(ROUND(Retenciones!$D43,2)),"000000000000"),7,3)&lt;&gt;"000",TEXT(VALUE(MID(TEXT(INT(ROUND(Retenciones!$D43,2)),"000000000000"),7,3)),"0")&amp;"."&amp;MID(TEXT(INT(ROUND(Retenciones!$D43,2)),"000000000000"),10,3),TEXT(VALUE(MID(TEXT(INT(ROUND(Retenciones!$D43,2)),"000000000000"),10,3)),"0"))))&amp;","&amp;TEXT(ROUND((ROUND(Retenciones!$D43,2)-INT(ROUND(Retenciones!$D43,2)))*100,0),"00"),"")</f>
        <v/>
      </c>
      <c r="E1313" s="37"/>
    </row>
    <row r="1314" spans="2:5">
      <c r="B1314" s="36"/>
      <c r="C1314" s="38" t="s">
        <v>140</v>
      </c>
      <c r="D1314" s="39" t="str">
        <f>IF(Retenciones!$A43&lt;&gt;"","NO","")</f>
        <v/>
      </c>
      <c r="E1314" s="37"/>
    </row>
    <row r="1315" spans="2:5">
      <c r="B1315" s="36"/>
      <c r="C1315" s="38" t="s">
        <v>141</v>
      </c>
      <c r="D1315" s="43" t="str">
        <f>IF(Retenciones!$A43&lt;&gt;"","$ "&amp;IF(MID(TEXT(INT(ROUND(Retenciones!$K43,2)),"000000000000"),1,3)&lt;&gt;"000",TEXT(VALUE(MID(TEXT(INT(ROUND(Retenciones!$K43,2)),"000000000000"),1,3)),"0")&amp;"."&amp;MID(TEXT(INT(ROUND(Retenciones!$K43,2)),"000000000000"),4,3)&amp;"."&amp;MID(TEXT(INT(ROUND(Retenciones!$K43,2)),"000000000000"),7,3)&amp;"."&amp;MID(TEXT(INT(ROUND(Retenciones!$K43,2)),"000000000000"),10,3),IF(MID(TEXT(INT(ROUND(Retenciones!$K43,2)),"000000000000"),4,3)&lt;&gt;"000",TEXT(VALUE(MID(TEXT(INT(ROUND(Retenciones!$K43,2)),"000000000000"),4,3)),"0")&amp;"."&amp;MID(TEXT(INT(ROUND(Retenciones!$K43,2)),"000000000000"),7,3)&amp;"."&amp;MID(TEXT(INT(ROUND(Retenciones!$K43,2)),"000000000000"),10,3),IF(MID(TEXT(INT(ROUND(Retenciones!$K43,2)),"000000000000"),7,3)&lt;&gt;"000",TEXT(VALUE(MID(TEXT(INT(ROUND(Retenciones!$K43,2)),"000000000000"),7,3)),"0")&amp;"."&amp;MID(TEXT(INT(ROUND(Retenciones!$K43,2)),"000000000000"),10,3),TEXT(VALUE(MID(TEXT(INT(ROUND(Retenciones!$K43,2)),"000000000000"),10,3)),"0"))))&amp;","&amp;TEXT(ROUND((ROUND(Retenciones!$K43,2)-INT(ROUND(Retenciones!$K43,2)))*100,0),"00"),"")</f>
        <v/>
      </c>
      <c r="E1315" s="37"/>
    </row>
    <row r="1316" spans="2:5">
      <c r="B1316" s="36"/>
      <c r="E1316" s="37"/>
    </row>
    <row r="1317" spans="2:5">
      <c r="B1317" s="36"/>
      <c r="E1317" s="37"/>
    </row>
    <row r="1318" spans="2:5">
      <c r="B1318" s="36"/>
      <c r="C1318" s="44" t="s">
        <v>142</v>
      </c>
      <c r="D1318" s="45"/>
      <c r="E1318" s="37"/>
    </row>
    <row r="1319" spans="2:5">
      <c r="B1319" s="36"/>
      <c r="E1319" s="37"/>
    </row>
    <row r="1320" spans="2:5">
      <c r="B1320" s="36"/>
      <c r="C1320" s="38" t="s">
        <v>143</v>
      </c>
      <c r="D1320" s="39" t="str">
        <f>IF(Retenciones!$A43&lt;&gt;"",'Datos del Cliente'!$C$7,"")</f>
        <v/>
      </c>
      <c r="E1320" s="37"/>
    </row>
    <row r="1321" spans="2:5">
      <c r="B1321" s="36"/>
      <c r="C1321" s="38" t="s">
        <v>144</v>
      </c>
      <c r="D1321" s="39" t="str">
        <f>IF(Retenciones!$A43&lt;&gt;"",'Datos del Cliente'!$C$14,"")</f>
        <v/>
      </c>
      <c r="E1321" s="37"/>
    </row>
    <row r="1322" spans="2:5">
      <c r="B1322" s="36"/>
      <c r="E1322" s="37"/>
    </row>
    <row r="1323" spans="2:5" ht="15" customHeight="1">
      <c r="B1323" s="36"/>
      <c r="C1323" s="84" t="s">
        <v>145</v>
      </c>
      <c r="D1323" s="84"/>
      <c r="E1323" s="37"/>
    </row>
    <row r="1324" spans="2:5">
      <c r="B1324" s="36"/>
      <c r="C1324" s="84"/>
      <c r="D1324" s="84"/>
      <c r="E1324" s="37"/>
    </row>
    <row r="1325" spans="2:5">
      <c r="B1325" s="36"/>
      <c r="C1325" s="84"/>
      <c r="D1325" s="84"/>
      <c r="E1325" s="37"/>
    </row>
    <row r="1326" spans="2:5">
      <c r="B1326" s="46"/>
      <c r="C1326" s="47"/>
      <c r="D1326" s="47"/>
      <c r="E1326" s="48"/>
    </row>
    <row r="1328" spans="2:5" ht="25.5" customHeight="1">
      <c r="B1328" s="34"/>
      <c r="C1328" s="85" t="s">
        <v>127</v>
      </c>
      <c r="D1328" s="85"/>
      <c r="E1328" s="35"/>
    </row>
    <row r="1329" spans="2:5">
      <c r="B1329" s="36"/>
      <c r="E1329" s="37"/>
    </row>
    <row r="1330" spans="2:5">
      <c r="B1330" s="36"/>
      <c r="C1330" s="38" t="s">
        <v>128</v>
      </c>
      <c r="D1330" s="39" t="str">
        <f>IF(Retenciones!$A44&lt;&gt;"","0000-"&amp;TEXT(Retenciones!$I44,"YYYY")&amp;"-"&amp;TEXT((N('Datos del Cliente'!$C$17)+COUNTIF(Retenciones!$A$5:$A44,"&lt;&gt;")),"000000"),"")</f>
        <v/>
      </c>
      <c r="E1330" s="37"/>
    </row>
    <row r="1331" spans="2:5">
      <c r="B1331" s="36"/>
      <c r="C1331" s="38" t="s">
        <v>129</v>
      </c>
      <c r="D1331" s="39" t="str">
        <f>IF(Retenciones!$A44&lt;&gt;"",TEXT(Retenciones!$I44,"DD/MM/YYYY"),"")</f>
        <v/>
      </c>
      <c r="E1331" s="37"/>
    </row>
    <row r="1332" spans="2:5">
      <c r="B1332" s="36"/>
      <c r="E1332" s="37"/>
    </row>
    <row r="1333" spans="2:5">
      <c r="B1333" s="36"/>
      <c r="C1333" s="86" t="s">
        <v>130</v>
      </c>
      <c r="D1333" s="86"/>
      <c r="E1333" s="37"/>
    </row>
    <row r="1334" spans="2:5">
      <c r="B1334" s="36"/>
      <c r="C1334" s="38" t="s">
        <v>131</v>
      </c>
      <c r="D1334" s="39" t="str">
        <f>IF(Retenciones!$A44&lt;&gt;"",'Datos del Cliente'!$C$7,"")</f>
        <v/>
      </c>
      <c r="E1334" s="37"/>
    </row>
    <row r="1335" spans="2:5">
      <c r="B1335" s="36"/>
      <c r="C1335" s="38" t="s">
        <v>132</v>
      </c>
      <c r="D1335" s="40" t="str">
        <f>IFERROR(IF(Retenciones!$A44&lt;&gt;"",+('Datos del Cliente'!$C$8),""),"")</f>
        <v/>
      </c>
      <c r="E1335" s="37"/>
    </row>
    <row r="1336" spans="2:5" ht="25.5" customHeight="1">
      <c r="B1336" s="36"/>
      <c r="C1336" s="38" t="s">
        <v>133</v>
      </c>
      <c r="D1336" s="41" t="str">
        <f>IF(Retenciones!$A44&lt;&gt;"",'Datos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336" s="37"/>
    </row>
    <row r="1337" spans="2:5">
      <c r="B1337" s="36"/>
      <c r="E1337" s="37"/>
    </row>
    <row r="1338" spans="2:5">
      <c r="B1338" s="36"/>
      <c r="C1338" s="86" t="s">
        <v>134</v>
      </c>
      <c r="D1338" s="86"/>
      <c r="E1338" s="37"/>
    </row>
    <row r="1339" spans="2:5">
      <c r="B1339" s="36"/>
      <c r="C1339" s="38" t="s">
        <v>131</v>
      </c>
      <c r="D1339" s="39" t="str">
        <f>IFERROR(IF(Retenciones!$A44&lt;&gt;"",INDEX('Sujetos Retenidos'!$B$5:$B$204,MATCH(Retenciones!$O44,'Sujetos Retenidos'!$A$5:$A$204,0)),""),"")</f>
        <v/>
      </c>
      <c r="E1339" s="37"/>
    </row>
    <row r="1340" spans="2:5">
      <c r="B1340" s="36"/>
      <c r="C1340" s="38" t="s">
        <v>132</v>
      </c>
      <c r="D1340" s="40" t="str">
        <f>IFERROR(IF(Retenciones!$A44&lt;&gt;"",+INDEX('Sujetos Retenidos'!$A$5:$A$204,MATCH(Retenciones!$O44,'Sujetos Retenidos'!$A$5:$A$204,0)),""),"")</f>
        <v/>
      </c>
      <c r="E1340" s="37"/>
    </row>
    <row r="1341" spans="2:5" ht="25.5" customHeight="1">
      <c r="B1341" s="36"/>
      <c r="C1341" s="38" t="s">
        <v>133</v>
      </c>
      <c r="D1341" s="41" t="str">
        <f>IFERROR(IF(Retenciones!$A44&lt;&gt;"",INDEX('Sujetos Retenidos'!$C$5:$C$204,MATCH(Retenciones!$O44,'Sujetos Retenidos'!$A$5:$A$204,0))&amp;" Localidad: "&amp;INDEX('Sujetos Retenidos'!$D$5:$D$204,MATCH(Retenciones!$O44,'Sujetos Retenidos'!$A$5:$A$204,0))&amp;" Provincia: "&amp;IF(ISNUMBER(SEARCH(" - ",INDEX('Sujetos Retenidos'!$E$5:$E$204,MATCH(Retenciones!$O44,'Sujetos Retenidos'!$A$5:$A$204,0)))),MID(INDEX('Sujetos Retenidos'!$E$5:$E$204,MATCH(Retenciones!$O44,'Sujetos Retenidos'!$A$5:$A$204,0)),SEARCH(" - ",INDEX('Sujetos Retenidos'!$E$5:$E$204,MATCH(Retenciones!$O44,'Sujetos Retenidos'!$A$5:$A$204,0)))+3,255),INDEX('Sujetos Retenidos'!$E$5:$E$204,MATCH(Retenciones!$O44,'Sujetos Retenidos'!$A$5:$A$204,0)))&amp;" C.P.: "&amp;INDEX('Sujetos Retenidos'!$F$5:$F$204,MATCH(Retenciones!$O44,'Sujetos Retenidos'!$A$5:$A$204,0)),""),"")</f>
        <v/>
      </c>
      <c r="E1341" s="37"/>
    </row>
    <row r="1342" spans="2:5">
      <c r="B1342" s="36"/>
      <c r="E1342" s="37"/>
    </row>
    <row r="1343" spans="2:5">
      <c r="B1343" s="36"/>
      <c r="C1343" s="86" t="s">
        <v>135</v>
      </c>
      <c r="D1343" s="86"/>
      <c r="E1343" s="37"/>
    </row>
    <row r="1344" spans="2:5" ht="21.75" customHeight="1">
      <c r="B1344" s="36"/>
      <c r="C1344" s="38" t="s">
        <v>136</v>
      </c>
      <c r="D1344" s="41" t="str">
        <f>IF(Retenciones!$A44&lt;&gt;"",SUBSTITUTE(IF(ISNUMBER(SEARCH(" (",IF(ISNUMBER(SEARCH(" - ",Retenciones!$E44)),MID(Retenciones!$E44,SEARCH(" - ",Retenciones!$E44)+3,255),Retenciones!$E44))),LEFT(IF(ISNUMBER(SEARCH(" - ",Retenciones!$E44)),MID(Retenciones!$E44,SEARCH(" - ",Retenciones!$E44)+3,255),Retenciones!$E44),SEARCH(" (",IF(ISNUMBER(SEARCH(" - ",Retenciones!$E44)),MID(Retenciones!$E44,SEARCH(" - ",Retenciones!$E44)+3,255),Retenciones!$E44))-1),IF(ISNUMBER(SEARCH(" - ",Retenciones!$E44)),MID(Retenciones!$E44,SEARCH(" - ",Retenciones!$E44)+3,255),Retenciones!$E44)),"—","-"),"")</f>
        <v/>
      </c>
      <c r="E1344" s="37"/>
    </row>
    <row r="1345" spans="2:5" ht="21.75" customHeight="1">
      <c r="B1345" s="36"/>
      <c r="C1345" s="38" t="s">
        <v>137</v>
      </c>
      <c r="D1345" s="41" t="str">
        <f>IF(Retenciones!$A44&lt;&gt;"",IF(ISNUMBER(SEARCH(" - ",Retenciones!$F44)),MID(Retenciones!$F44,SEARCH(" - ",Retenciones!$F44)+3,255),Retenciones!$F44),"")</f>
        <v/>
      </c>
      <c r="E1345" s="37"/>
    </row>
    <row r="1346" spans="2:5" ht="21.75" customHeight="1">
      <c r="B1346" s="36"/>
      <c r="C1346" s="38" t="s">
        <v>138</v>
      </c>
      <c r="D1346" s="41" t="str">
        <f>IF(Retenciones!$A44&lt;&gt;"",Retenciones!$A44&amp;" Nro. "&amp;TEXT(Retenciones!$C44,"000000000000"),"")</f>
        <v/>
      </c>
      <c r="E1346" s="37"/>
    </row>
    <row r="1347" spans="2:5">
      <c r="B1347" s="36"/>
      <c r="C1347" s="38" t="s">
        <v>139</v>
      </c>
      <c r="D1347" s="42" t="str">
        <f>IF(Retenciones!$A44&lt;&gt;"","$ "&amp;IF(MID(TEXT(INT(ROUND(Retenciones!$D44,2)),"000000000000"),1,3)&lt;&gt;"000",TEXT(VALUE(MID(TEXT(INT(ROUND(Retenciones!$D44,2)),"000000000000"),1,3)),"0")&amp;"."&amp;MID(TEXT(INT(ROUND(Retenciones!$D44,2)),"000000000000"),4,3)&amp;"."&amp;MID(TEXT(INT(ROUND(Retenciones!$D44,2)),"000000000000"),7,3)&amp;"."&amp;MID(TEXT(INT(ROUND(Retenciones!$D44,2)),"000000000000"),10,3),IF(MID(TEXT(INT(ROUND(Retenciones!$D44,2)),"000000000000"),4,3)&lt;&gt;"000",TEXT(VALUE(MID(TEXT(INT(ROUND(Retenciones!$D44,2)),"000000000000"),4,3)),"0")&amp;"."&amp;MID(TEXT(INT(ROUND(Retenciones!$D44,2)),"000000000000"),7,3)&amp;"."&amp;MID(TEXT(INT(ROUND(Retenciones!$D44,2)),"000000000000"),10,3),IF(MID(TEXT(INT(ROUND(Retenciones!$D44,2)),"000000000000"),7,3)&lt;&gt;"000",TEXT(VALUE(MID(TEXT(INT(ROUND(Retenciones!$D44,2)),"000000000000"),7,3)),"0")&amp;"."&amp;MID(TEXT(INT(ROUND(Retenciones!$D44,2)),"000000000000"),10,3),TEXT(VALUE(MID(TEXT(INT(ROUND(Retenciones!$D44,2)),"000000000000"),10,3)),"0"))))&amp;","&amp;TEXT(ROUND((ROUND(Retenciones!$D44,2)-INT(ROUND(Retenciones!$D44,2)))*100,0),"00"),"")</f>
        <v/>
      </c>
      <c r="E1347" s="37"/>
    </row>
    <row r="1348" spans="2:5">
      <c r="B1348" s="36"/>
      <c r="C1348" s="38" t="s">
        <v>140</v>
      </c>
      <c r="D1348" s="39" t="str">
        <f>IF(Retenciones!$A44&lt;&gt;"","NO","")</f>
        <v/>
      </c>
      <c r="E1348" s="37"/>
    </row>
    <row r="1349" spans="2:5">
      <c r="B1349" s="36"/>
      <c r="C1349" s="38" t="s">
        <v>141</v>
      </c>
      <c r="D1349" s="43" t="str">
        <f>IF(Retenciones!$A44&lt;&gt;"","$ "&amp;IF(MID(TEXT(INT(ROUND(Retenciones!$K44,2)),"000000000000"),1,3)&lt;&gt;"000",TEXT(VALUE(MID(TEXT(INT(ROUND(Retenciones!$K44,2)),"000000000000"),1,3)),"0")&amp;"."&amp;MID(TEXT(INT(ROUND(Retenciones!$K44,2)),"000000000000"),4,3)&amp;"."&amp;MID(TEXT(INT(ROUND(Retenciones!$K44,2)),"000000000000"),7,3)&amp;"."&amp;MID(TEXT(INT(ROUND(Retenciones!$K44,2)),"000000000000"),10,3),IF(MID(TEXT(INT(ROUND(Retenciones!$K44,2)),"000000000000"),4,3)&lt;&gt;"000",TEXT(VALUE(MID(TEXT(INT(ROUND(Retenciones!$K44,2)),"000000000000"),4,3)),"0")&amp;"."&amp;MID(TEXT(INT(ROUND(Retenciones!$K44,2)),"000000000000"),7,3)&amp;"."&amp;MID(TEXT(INT(ROUND(Retenciones!$K44,2)),"000000000000"),10,3),IF(MID(TEXT(INT(ROUND(Retenciones!$K44,2)),"000000000000"),7,3)&lt;&gt;"000",TEXT(VALUE(MID(TEXT(INT(ROUND(Retenciones!$K44,2)),"000000000000"),7,3)),"0")&amp;"."&amp;MID(TEXT(INT(ROUND(Retenciones!$K44,2)),"000000000000"),10,3),TEXT(VALUE(MID(TEXT(INT(ROUND(Retenciones!$K44,2)),"000000000000"),10,3)),"0"))))&amp;","&amp;TEXT(ROUND((ROUND(Retenciones!$K44,2)-INT(ROUND(Retenciones!$K44,2)))*100,0),"00"),"")</f>
        <v/>
      </c>
      <c r="E1349" s="37"/>
    </row>
    <row r="1350" spans="2:5">
      <c r="B1350" s="36"/>
      <c r="E1350" s="37"/>
    </row>
    <row r="1351" spans="2:5">
      <c r="B1351" s="36"/>
      <c r="E1351" s="37"/>
    </row>
    <row r="1352" spans="2:5">
      <c r="B1352" s="36"/>
      <c r="C1352" s="44" t="s">
        <v>142</v>
      </c>
      <c r="D1352" s="45"/>
      <c r="E1352" s="37"/>
    </row>
    <row r="1353" spans="2:5">
      <c r="B1353" s="36"/>
      <c r="E1353" s="37"/>
    </row>
    <row r="1354" spans="2:5">
      <c r="B1354" s="36"/>
      <c r="C1354" s="38" t="s">
        <v>143</v>
      </c>
      <c r="D1354" s="39" t="str">
        <f>IF(Retenciones!$A44&lt;&gt;"",'Datos del Cliente'!$C$7,"")</f>
        <v/>
      </c>
      <c r="E1354" s="37"/>
    </row>
    <row r="1355" spans="2:5">
      <c r="B1355" s="36"/>
      <c r="C1355" s="38" t="s">
        <v>144</v>
      </c>
      <c r="D1355" s="39" t="str">
        <f>IF(Retenciones!$A44&lt;&gt;"",'Datos del Cliente'!$C$14,"")</f>
        <v/>
      </c>
      <c r="E1355" s="37"/>
    </row>
    <row r="1356" spans="2:5">
      <c r="B1356" s="36"/>
      <c r="E1356" s="37"/>
    </row>
    <row r="1357" spans="2:5" ht="15" customHeight="1">
      <c r="B1357" s="36"/>
      <c r="C1357" s="84" t="s">
        <v>145</v>
      </c>
      <c r="D1357" s="84"/>
      <c r="E1357" s="37"/>
    </row>
    <row r="1358" spans="2:5">
      <c r="B1358" s="36"/>
      <c r="C1358" s="84"/>
      <c r="D1358" s="84"/>
      <c r="E1358" s="37"/>
    </row>
    <row r="1359" spans="2:5">
      <c r="B1359" s="36"/>
      <c r="C1359" s="84"/>
      <c r="D1359" s="84"/>
      <c r="E1359" s="37"/>
    </row>
    <row r="1360" spans="2:5">
      <c r="B1360" s="46"/>
      <c r="C1360" s="47"/>
      <c r="D1360" s="47"/>
      <c r="E1360" s="48"/>
    </row>
    <row r="1362" spans="2:5" ht="25.5" customHeight="1">
      <c r="B1362" s="34"/>
      <c r="C1362" s="85" t="s">
        <v>127</v>
      </c>
      <c r="D1362" s="85"/>
      <c r="E1362" s="35"/>
    </row>
    <row r="1363" spans="2:5">
      <c r="B1363" s="36"/>
      <c r="E1363" s="37"/>
    </row>
    <row r="1364" spans="2:5">
      <c r="B1364" s="36"/>
      <c r="C1364" s="38" t="s">
        <v>128</v>
      </c>
      <c r="D1364" s="39" t="str">
        <f>IF(Retenciones!$A45&lt;&gt;"","0000-"&amp;TEXT(Retenciones!$I45,"YYYY")&amp;"-"&amp;TEXT((N('Datos del Cliente'!$C$17)+COUNTIF(Retenciones!$A$5:$A45,"&lt;&gt;")),"000000"),"")</f>
        <v/>
      </c>
      <c r="E1364" s="37"/>
    </row>
    <row r="1365" spans="2:5">
      <c r="B1365" s="36"/>
      <c r="C1365" s="38" t="s">
        <v>129</v>
      </c>
      <c r="D1365" s="39" t="str">
        <f>IF(Retenciones!$A45&lt;&gt;"",TEXT(Retenciones!$I45,"DD/MM/YYYY"),"")</f>
        <v/>
      </c>
      <c r="E1365" s="37"/>
    </row>
    <row r="1366" spans="2:5">
      <c r="B1366" s="36"/>
      <c r="E1366" s="37"/>
    </row>
    <row r="1367" spans="2:5">
      <c r="B1367" s="36"/>
      <c r="C1367" s="86" t="s">
        <v>130</v>
      </c>
      <c r="D1367" s="86"/>
      <c r="E1367" s="37"/>
    </row>
    <row r="1368" spans="2:5">
      <c r="B1368" s="36"/>
      <c r="C1368" s="38" t="s">
        <v>131</v>
      </c>
      <c r="D1368" s="39" t="str">
        <f>IF(Retenciones!$A45&lt;&gt;"",'Datos del Cliente'!$C$7,"")</f>
        <v/>
      </c>
      <c r="E1368" s="37"/>
    </row>
    <row r="1369" spans="2:5">
      <c r="B1369" s="36"/>
      <c r="C1369" s="38" t="s">
        <v>132</v>
      </c>
      <c r="D1369" s="40" t="str">
        <f>IFERROR(IF(Retenciones!$A45&lt;&gt;"",+('Datos del Cliente'!$C$8),""),"")</f>
        <v/>
      </c>
      <c r="E1369" s="37"/>
    </row>
    <row r="1370" spans="2:5" ht="25.5" customHeight="1">
      <c r="B1370" s="36"/>
      <c r="C1370" s="38" t="s">
        <v>133</v>
      </c>
      <c r="D1370" s="41" t="str">
        <f>IF(Retenciones!$A45&lt;&gt;"",'Datos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370" s="37"/>
    </row>
    <row r="1371" spans="2:5">
      <c r="B1371" s="36"/>
      <c r="E1371" s="37"/>
    </row>
    <row r="1372" spans="2:5">
      <c r="B1372" s="36"/>
      <c r="C1372" s="86" t="s">
        <v>134</v>
      </c>
      <c r="D1372" s="86"/>
      <c r="E1372" s="37"/>
    </row>
    <row r="1373" spans="2:5">
      <c r="B1373" s="36"/>
      <c r="C1373" s="38" t="s">
        <v>131</v>
      </c>
      <c r="D1373" s="39" t="str">
        <f>IFERROR(IF(Retenciones!$A45&lt;&gt;"",INDEX('Sujetos Retenidos'!$B$5:$B$204,MATCH(Retenciones!$O45,'Sujetos Retenidos'!$A$5:$A$204,0)),""),"")</f>
        <v/>
      </c>
      <c r="E1373" s="37"/>
    </row>
    <row r="1374" spans="2:5">
      <c r="B1374" s="36"/>
      <c r="C1374" s="38" t="s">
        <v>132</v>
      </c>
      <c r="D1374" s="40" t="str">
        <f>IFERROR(IF(Retenciones!$A45&lt;&gt;"",+INDEX('Sujetos Retenidos'!$A$5:$A$204,MATCH(Retenciones!$O45,'Sujetos Retenidos'!$A$5:$A$204,0)),""),"")</f>
        <v/>
      </c>
      <c r="E1374" s="37"/>
    </row>
    <row r="1375" spans="2:5" ht="25.5" customHeight="1">
      <c r="B1375" s="36"/>
      <c r="C1375" s="38" t="s">
        <v>133</v>
      </c>
      <c r="D1375" s="41" t="str">
        <f>IFERROR(IF(Retenciones!$A45&lt;&gt;"",INDEX('Sujetos Retenidos'!$C$5:$C$204,MATCH(Retenciones!$O45,'Sujetos Retenidos'!$A$5:$A$204,0))&amp;" Localidad: "&amp;INDEX('Sujetos Retenidos'!$D$5:$D$204,MATCH(Retenciones!$O45,'Sujetos Retenidos'!$A$5:$A$204,0))&amp;" Provincia: "&amp;IF(ISNUMBER(SEARCH(" - ",INDEX('Sujetos Retenidos'!$E$5:$E$204,MATCH(Retenciones!$O45,'Sujetos Retenidos'!$A$5:$A$204,0)))),MID(INDEX('Sujetos Retenidos'!$E$5:$E$204,MATCH(Retenciones!$O45,'Sujetos Retenidos'!$A$5:$A$204,0)),SEARCH(" - ",INDEX('Sujetos Retenidos'!$E$5:$E$204,MATCH(Retenciones!$O45,'Sujetos Retenidos'!$A$5:$A$204,0)))+3,255),INDEX('Sujetos Retenidos'!$E$5:$E$204,MATCH(Retenciones!$O45,'Sujetos Retenidos'!$A$5:$A$204,0)))&amp;" C.P.: "&amp;INDEX('Sujetos Retenidos'!$F$5:$F$204,MATCH(Retenciones!$O45,'Sujetos Retenidos'!$A$5:$A$204,0)),""),"")</f>
        <v/>
      </c>
      <c r="E1375" s="37"/>
    </row>
    <row r="1376" spans="2:5">
      <c r="B1376" s="36"/>
      <c r="E1376" s="37"/>
    </row>
    <row r="1377" spans="2:5">
      <c r="B1377" s="36"/>
      <c r="C1377" s="86" t="s">
        <v>135</v>
      </c>
      <c r="D1377" s="86"/>
      <c r="E1377" s="37"/>
    </row>
    <row r="1378" spans="2:5" ht="21.75" customHeight="1">
      <c r="B1378" s="36"/>
      <c r="C1378" s="38" t="s">
        <v>136</v>
      </c>
      <c r="D1378" s="41" t="str">
        <f>IF(Retenciones!$A45&lt;&gt;"",SUBSTITUTE(IF(ISNUMBER(SEARCH(" (",IF(ISNUMBER(SEARCH(" - ",Retenciones!$E45)),MID(Retenciones!$E45,SEARCH(" - ",Retenciones!$E45)+3,255),Retenciones!$E45))),LEFT(IF(ISNUMBER(SEARCH(" - ",Retenciones!$E45)),MID(Retenciones!$E45,SEARCH(" - ",Retenciones!$E45)+3,255),Retenciones!$E45),SEARCH(" (",IF(ISNUMBER(SEARCH(" - ",Retenciones!$E45)),MID(Retenciones!$E45,SEARCH(" - ",Retenciones!$E45)+3,255),Retenciones!$E45))-1),IF(ISNUMBER(SEARCH(" - ",Retenciones!$E45)),MID(Retenciones!$E45,SEARCH(" - ",Retenciones!$E45)+3,255),Retenciones!$E45)),"—","-"),"")</f>
        <v/>
      </c>
      <c r="E1378" s="37"/>
    </row>
    <row r="1379" spans="2:5" ht="21.75" customHeight="1">
      <c r="B1379" s="36"/>
      <c r="C1379" s="38" t="s">
        <v>137</v>
      </c>
      <c r="D1379" s="41" t="str">
        <f>IF(Retenciones!$A45&lt;&gt;"",IF(ISNUMBER(SEARCH(" - ",Retenciones!$F45)),MID(Retenciones!$F45,SEARCH(" - ",Retenciones!$F45)+3,255),Retenciones!$F45),"")</f>
        <v/>
      </c>
      <c r="E1379" s="37"/>
    </row>
    <row r="1380" spans="2:5" ht="21.75" customHeight="1">
      <c r="B1380" s="36"/>
      <c r="C1380" s="38" t="s">
        <v>138</v>
      </c>
      <c r="D1380" s="41" t="str">
        <f>IF(Retenciones!$A45&lt;&gt;"",Retenciones!$A45&amp;" Nro. "&amp;TEXT(Retenciones!$C45,"000000000000"),"")</f>
        <v/>
      </c>
      <c r="E1380" s="37"/>
    </row>
    <row r="1381" spans="2:5">
      <c r="B1381" s="36"/>
      <c r="C1381" s="38" t="s">
        <v>139</v>
      </c>
      <c r="D1381" s="42" t="str">
        <f>IF(Retenciones!$A45&lt;&gt;"","$ "&amp;IF(MID(TEXT(INT(ROUND(Retenciones!$D45,2)),"000000000000"),1,3)&lt;&gt;"000",TEXT(VALUE(MID(TEXT(INT(ROUND(Retenciones!$D45,2)),"000000000000"),1,3)),"0")&amp;"."&amp;MID(TEXT(INT(ROUND(Retenciones!$D45,2)),"000000000000"),4,3)&amp;"."&amp;MID(TEXT(INT(ROUND(Retenciones!$D45,2)),"000000000000"),7,3)&amp;"."&amp;MID(TEXT(INT(ROUND(Retenciones!$D45,2)),"000000000000"),10,3),IF(MID(TEXT(INT(ROUND(Retenciones!$D45,2)),"000000000000"),4,3)&lt;&gt;"000",TEXT(VALUE(MID(TEXT(INT(ROUND(Retenciones!$D45,2)),"000000000000"),4,3)),"0")&amp;"."&amp;MID(TEXT(INT(ROUND(Retenciones!$D45,2)),"000000000000"),7,3)&amp;"."&amp;MID(TEXT(INT(ROUND(Retenciones!$D45,2)),"000000000000"),10,3),IF(MID(TEXT(INT(ROUND(Retenciones!$D45,2)),"000000000000"),7,3)&lt;&gt;"000",TEXT(VALUE(MID(TEXT(INT(ROUND(Retenciones!$D45,2)),"000000000000"),7,3)),"0")&amp;"."&amp;MID(TEXT(INT(ROUND(Retenciones!$D45,2)),"000000000000"),10,3),TEXT(VALUE(MID(TEXT(INT(ROUND(Retenciones!$D45,2)),"000000000000"),10,3)),"0"))))&amp;","&amp;TEXT(ROUND((ROUND(Retenciones!$D45,2)-INT(ROUND(Retenciones!$D45,2)))*100,0),"00"),"")</f>
        <v/>
      </c>
      <c r="E1381" s="37"/>
    </row>
    <row r="1382" spans="2:5">
      <c r="B1382" s="36"/>
      <c r="C1382" s="38" t="s">
        <v>140</v>
      </c>
      <c r="D1382" s="39" t="str">
        <f>IF(Retenciones!$A45&lt;&gt;"","NO","")</f>
        <v/>
      </c>
      <c r="E1382" s="37"/>
    </row>
    <row r="1383" spans="2:5">
      <c r="B1383" s="36"/>
      <c r="C1383" s="38" t="s">
        <v>141</v>
      </c>
      <c r="D1383" s="43" t="str">
        <f>IF(Retenciones!$A45&lt;&gt;"","$ "&amp;IF(MID(TEXT(INT(ROUND(Retenciones!$K45,2)),"000000000000"),1,3)&lt;&gt;"000",TEXT(VALUE(MID(TEXT(INT(ROUND(Retenciones!$K45,2)),"000000000000"),1,3)),"0")&amp;"."&amp;MID(TEXT(INT(ROUND(Retenciones!$K45,2)),"000000000000"),4,3)&amp;"."&amp;MID(TEXT(INT(ROUND(Retenciones!$K45,2)),"000000000000"),7,3)&amp;"."&amp;MID(TEXT(INT(ROUND(Retenciones!$K45,2)),"000000000000"),10,3),IF(MID(TEXT(INT(ROUND(Retenciones!$K45,2)),"000000000000"),4,3)&lt;&gt;"000",TEXT(VALUE(MID(TEXT(INT(ROUND(Retenciones!$K45,2)),"000000000000"),4,3)),"0")&amp;"."&amp;MID(TEXT(INT(ROUND(Retenciones!$K45,2)),"000000000000"),7,3)&amp;"."&amp;MID(TEXT(INT(ROUND(Retenciones!$K45,2)),"000000000000"),10,3),IF(MID(TEXT(INT(ROUND(Retenciones!$K45,2)),"000000000000"),7,3)&lt;&gt;"000",TEXT(VALUE(MID(TEXT(INT(ROUND(Retenciones!$K45,2)),"000000000000"),7,3)),"0")&amp;"."&amp;MID(TEXT(INT(ROUND(Retenciones!$K45,2)),"000000000000"),10,3),TEXT(VALUE(MID(TEXT(INT(ROUND(Retenciones!$K45,2)),"000000000000"),10,3)),"0"))))&amp;","&amp;TEXT(ROUND((ROUND(Retenciones!$K45,2)-INT(ROUND(Retenciones!$K45,2)))*100,0),"00"),"")</f>
        <v/>
      </c>
      <c r="E1383" s="37"/>
    </row>
    <row r="1384" spans="2:5">
      <c r="B1384" s="36"/>
      <c r="E1384" s="37"/>
    </row>
    <row r="1385" spans="2:5">
      <c r="B1385" s="36"/>
      <c r="E1385" s="37"/>
    </row>
    <row r="1386" spans="2:5">
      <c r="B1386" s="36"/>
      <c r="C1386" s="44" t="s">
        <v>142</v>
      </c>
      <c r="D1386" s="45"/>
      <c r="E1386" s="37"/>
    </row>
    <row r="1387" spans="2:5">
      <c r="B1387" s="36"/>
      <c r="E1387" s="37"/>
    </row>
    <row r="1388" spans="2:5">
      <c r="B1388" s="36"/>
      <c r="C1388" s="38" t="s">
        <v>143</v>
      </c>
      <c r="D1388" s="39" t="str">
        <f>IF(Retenciones!$A45&lt;&gt;"",'Datos del Cliente'!$C$7,"")</f>
        <v/>
      </c>
      <c r="E1388" s="37"/>
    </row>
    <row r="1389" spans="2:5">
      <c r="B1389" s="36"/>
      <c r="C1389" s="38" t="s">
        <v>144</v>
      </c>
      <c r="D1389" s="39" t="str">
        <f>IF(Retenciones!$A45&lt;&gt;"",'Datos del Cliente'!$C$14,"")</f>
        <v/>
      </c>
      <c r="E1389" s="37"/>
    </row>
    <row r="1390" spans="2:5">
      <c r="B1390" s="36"/>
      <c r="E1390" s="37"/>
    </row>
    <row r="1391" spans="2:5" ht="15" customHeight="1">
      <c r="B1391" s="36"/>
      <c r="C1391" s="84" t="s">
        <v>145</v>
      </c>
      <c r="D1391" s="84"/>
      <c r="E1391" s="37"/>
    </row>
    <row r="1392" spans="2:5">
      <c r="B1392" s="36"/>
      <c r="C1392" s="84"/>
      <c r="D1392" s="84"/>
      <c r="E1392" s="37"/>
    </row>
    <row r="1393" spans="2:5">
      <c r="B1393" s="36"/>
      <c r="C1393" s="84"/>
      <c r="D1393" s="84"/>
      <c r="E1393" s="37"/>
    </row>
    <row r="1394" spans="2:5">
      <c r="B1394" s="46"/>
      <c r="C1394" s="47"/>
      <c r="D1394" s="47"/>
      <c r="E1394" s="48"/>
    </row>
    <row r="1396" spans="2:5" ht="25.5" customHeight="1">
      <c r="B1396" s="34"/>
      <c r="C1396" s="85" t="s">
        <v>127</v>
      </c>
      <c r="D1396" s="85"/>
      <c r="E1396" s="35"/>
    </row>
    <row r="1397" spans="2:5">
      <c r="B1397" s="36"/>
      <c r="E1397" s="37"/>
    </row>
    <row r="1398" spans="2:5">
      <c r="B1398" s="36"/>
      <c r="C1398" s="38" t="s">
        <v>128</v>
      </c>
      <c r="D1398" s="39" t="str">
        <f>IF(Retenciones!$A46&lt;&gt;"","0000-"&amp;TEXT(Retenciones!$I46,"YYYY")&amp;"-"&amp;TEXT((N('Datos del Cliente'!$C$17)+COUNTIF(Retenciones!$A$5:$A46,"&lt;&gt;")),"000000"),"")</f>
        <v/>
      </c>
      <c r="E1398" s="37"/>
    </row>
    <row r="1399" spans="2:5">
      <c r="B1399" s="36"/>
      <c r="C1399" s="38" t="s">
        <v>129</v>
      </c>
      <c r="D1399" s="39" t="str">
        <f>IF(Retenciones!$A46&lt;&gt;"",TEXT(Retenciones!$I46,"DD/MM/YYYY"),"")</f>
        <v/>
      </c>
      <c r="E1399" s="37"/>
    </row>
    <row r="1400" spans="2:5">
      <c r="B1400" s="36"/>
      <c r="E1400" s="37"/>
    </row>
    <row r="1401" spans="2:5">
      <c r="B1401" s="36"/>
      <c r="C1401" s="86" t="s">
        <v>130</v>
      </c>
      <c r="D1401" s="86"/>
      <c r="E1401" s="37"/>
    </row>
    <row r="1402" spans="2:5">
      <c r="B1402" s="36"/>
      <c r="C1402" s="38" t="s">
        <v>131</v>
      </c>
      <c r="D1402" s="39" t="str">
        <f>IF(Retenciones!$A46&lt;&gt;"",'Datos del Cliente'!$C$7,"")</f>
        <v/>
      </c>
      <c r="E1402" s="37"/>
    </row>
    <row r="1403" spans="2:5">
      <c r="B1403" s="36"/>
      <c r="C1403" s="38" t="s">
        <v>132</v>
      </c>
      <c r="D1403" s="40" t="str">
        <f>IFERROR(IF(Retenciones!$A46&lt;&gt;"",+('Datos del Cliente'!$C$8),""),"")</f>
        <v/>
      </c>
      <c r="E1403" s="37"/>
    </row>
    <row r="1404" spans="2:5" ht="25.5" customHeight="1">
      <c r="B1404" s="36"/>
      <c r="C1404" s="38" t="s">
        <v>133</v>
      </c>
      <c r="D1404" s="41" t="str">
        <f>IF(Retenciones!$A46&lt;&gt;"",'Datos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404" s="37"/>
    </row>
    <row r="1405" spans="2:5">
      <c r="B1405" s="36"/>
      <c r="E1405" s="37"/>
    </row>
    <row r="1406" spans="2:5">
      <c r="B1406" s="36"/>
      <c r="C1406" s="86" t="s">
        <v>134</v>
      </c>
      <c r="D1406" s="86"/>
      <c r="E1406" s="37"/>
    </row>
    <row r="1407" spans="2:5">
      <c r="B1407" s="36"/>
      <c r="C1407" s="38" t="s">
        <v>131</v>
      </c>
      <c r="D1407" s="39" t="str">
        <f>IFERROR(IF(Retenciones!$A46&lt;&gt;"",INDEX('Sujetos Retenidos'!$B$5:$B$204,MATCH(Retenciones!$O46,'Sujetos Retenidos'!$A$5:$A$204,0)),""),"")</f>
        <v/>
      </c>
      <c r="E1407" s="37"/>
    </row>
    <row r="1408" spans="2:5">
      <c r="B1408" s="36"/>
      <c r="C1408" s="38" t="s">
        <v>132</v>
      </c>
      <c r="D1408" s="40" t="str">
        <f>IFERROR(IF(Retenciones!$A46&lt;&gt;"",+INDEX('Sujetos Retenidos'!$A$5:$A$204,MATCH(Retenciones!$O46,'Sujetos Retenidos'!$A$5:$A$204,0)),""),"")</f>
        <v/>
      </c>
      <c r="E1408" s="37"/>
    </row>
    <row r="1409" spans="2:5" ht="25.5" customHeight="1">
      <c r="B1409" s="36"/>
      <c r="C1409" s="38" t="s">
        <v>133</v>
      </c>
      <c r="D1409" s="41" t="str">
        <f>IFERROR(IF(Retenciones!$A46&lt;&gt;"",INDEX('Sujetos Retenidos'!$C$5:$C$204,MATCH(Retenciones!$O46,'Sujetos Retenidos'!$A$5:$A$204,0))&amp;" Localidad: "&amp;INDEX('Sujetos Retenidos'!$D$5:$D$204,MATCH(Retenciones!$O46,'Sujetos Retenidos'!$A$5:$A$204,0))&amp;" Provincia: "&amp;IF(ISNUMBER(SEARCH(" - ",INDEX('Sujetos Retenidos'!$E$5:$E$204,MATCH(Retenciones!$O46,'Sujetos Retenidos'!$A$5:$A$204,0)))),MID(INDEX('Sujetos Retenidos'!$E$5:$E$204,MATCH(Retenciones!$O46,'Sujetos Retenidos'!$A$5:$A$204,0)),SEARCH(" - ",INDEX('Sujetos Retenidos'!$E$5:$E$204,MATCH(Retenciones!$O46,'Sujetos Retenidos'!$A$5:$A$204,0)))+3,255),INDEX('Sujetos Retenidos'!$E$5:$E$204,MATCH(Retenciones!$O46,'Sujetos Retenidos'!$A$5:$A$204,0)))&amp;" C.P.: "&amp;INDEX('Sujetos Retenidos'!$F$5:$F$204,MATCH(Retenciones!$O46,'Sujetos Retenidos'!$A$5:$A$204,0)),""),"")</f>
        <v/>
      </c>
      <c r="E1409" s="37"/>
    </row>
    <row r="1410" spans="2:5">
      <c r="B1410" s="36"/>
      <c r="E1410" s="37"/>
    </row>
    <row r="1411" spans="2:5">
      <c r="B1411" s="36"/>
      <c r="C1411" s="86" t="s">
        <v>135</v>
      </c>
      <c r="D1411" s="86"/>
      <c r="E1411" s="37"/>
    </row>
    <row r="1412" spans="2:5" ht="21.75" customHeight="1">
      <c r="B1412" s="36"/>
      <c r="C1412" s="38" t="s">
        <v>136</v>
      </c>
      <c r="D1412" s="41" t="str">
        <f>IF(Retenciones!$A46&lt;&gt;"",SUBSTITUTE(IF(ISNUMBER(SEARCH(" (",IF(ISNUMBER(SEARCH(" - ",Retenciones!$E46)),MID(Retenciones!$E46,SEARCH(" - ",Retenciones!$E46)+3,255),Retenciones!$E46))),LEFT(IF(ISNUMBER(SEARCH(" - ",Retenciones!$E46)),MID(Retenciones!$E46,SEARCH(" - ",Retenciones!$E46)+3,255),Retenciones!$E46),SEARCH(" (",IF(ISNUMBER(SEARCH(" - ",Retenciones!$E46)),MID(Retenciones!$E46,SEARCH(" - ",Retenciones!$E46)+3,255),Retenciones!$E46))-1),IF(ISNUMBER(SEARCH(" - ",Retenciones!$E46)),MID(Retenciones!$E46,SEARCH(" - ",Retenciones!$E46)+3,255),Retenciones!$E46)),"—","-"),"")</f>
        <v/>
      </c>
      <c r="E1412" s="37"/>
    </row>
    <row r="1413" spans="2:5" ht="21.75" customHeight="1">
      <c r="B1413" s="36"/>
      <c r="C1413" s="38" t="s">
        <v>137</v>
      </c>
      <c r="D1413" s="41" t="str">
        <f>IF(Retenciones!$A46&lt;&gt;"",IF(ISNUMBER(SEARCH(" - ",Retenciones!$F46)),MID(Retenciones!$F46,SEARCH(" - ",Retenciones!$F46)+3,255),Retenciones!$F46),"")</f>
        <v/>
      </c>
      <c r="E1413" s="37"/>
    </row>
    <row r="1414" spans="2:5" ht="21.75" customHeight="1">
      <c r="B1414" s="36"/>
      <c r="C1414" s="38" t="s">
        <v>138</v>
      </c>
      <c r="D1414" s="41" t="str">
        <f>IF(Retenciones!$A46&lt;&gt;"",Retenciones!$A46&amp;" Nro. "&amp;TEXT(Retenciones!$C46,"000000000000"),"")</f>
        <v/>
      </c>
      <c r="E1414" s="37"/>
    </row>
    <row r="1415" spans="2:5">
      <c r="B1415" s="36"/>
      <c r="C1415" s="38" t="s">
        <v>139</v>
      </c>
      <c r="D1415" s="42" t="str">
        <f>IF(Retenciones!$A46&lt;&gt;"","$ "&amp;IF(MID(TEXT(INT(ROUND(Retenciones!$D46,2)),"000000000000"),1,3)&lt;&gt;"000",TEXT(VALUE(MID(TEXT(INT(ROUND(Retenciones!$D46,2)),"000000000000"),1,3)),"0")&amp;"."&amp;MID(TEXT(INT(ROUND(Retenciones!$D46,2)),"000000000000"),4,3)&amp;"."&amp;MID(TEXT(INT(ROUND(Retenciones!$D46,2)),"000000000000"),7,3)&amp;"."&amp;MID(TEXT(INT(ROUND(Retenciones!$D46,2)),"000000000000"),10,3),IF(MID(TEXT(INT(ROUND(Retenciones!$D46,2)),"000000000000"),4,3)&lt;&gt;"000",TEXT(VALUE(MID(TEXT(INT(ROUND(Retenciones!$D46,2)),"000000000000"),4,3)),"0")&amp;"."&amp;MID(TEXT(INT(ROUND(Retenciones!$D46,2)),"000000000000"),7,3)&amp;"."&amp;MID(TEXT(INT(ROUND(Retenciones!$D46,2)),"000000000000"),10,3),IF(MID(TEXT(INT(ROUND(Retenciones!$D46,2)),"000000000000"),7,3)&lt;&gt;"000",TEXT(VALUE(MID(TEXT(INT(ROUND(Retenciones!$D46,2)),"000000000000"),7,3)),"0")&amp;"."&amp;MID(TEXT(INT(ROUND(Retenciones!$D46,2)),"000000000000"),10,3),TEXT(VALUE(MID(TEXT(INT(ROUND(Retenciones!$D46,2)),"000000000000"),10,3)),"0"))))&amp;","&amp;TEXT(ROUND((ROUND(Retenciones!$D46,2)-INT(ROUND(Retenciones!$D46,2)))*100,0),"00"),"")</f>
        <v/>
      </c>
      <c r="E1415" s="37"/>
    </row>
    <row r="1416" spans="2:5">
      <c r="B1416" s="36"/>
      <c r="C1416" s="38" t="s">
        <v>140</v>
      </c>
      <c r="D1416" s="39" t="str">
        <f>IF(Retenciones!$A46&lt;&gt;"","NO","")</f>
        <v/>
      </c>
      <c r="E1416" s="37"/>
    </row>
    <row r="1417" spans="2:5">
      <c r="B1417" s="36"/>
      <c r="C1417" s="38" t="s">
        <v>141</v>
      </c>
      <c r="D1417" s="43" t="str">
        <f>IF(Retenciones!$A46&lt;&gt;"","$ "&amp;IF(MID(TEXT(INT(ROUND(Retenciones!$K46,2)),"000000000000"),1,3)&lt;&gt;"000",TEXT(VALUE(MID(TEXT(INT(ROUND(Retenciones!$K46,2)),"000000000000"),1,3)),"0")&amp;"."&amp;MID(TEXT(INT(ROUND(Retenciones!$K46,2)),"000000000000"),4,3)&amp;"."&amp;MID(TEXT(INT(ROUND(Retenciones!$K46,2)),"000000000000"),7,3)&amp;"."&amp;MID(TEXT(INT(ROUND(Retenciones!$K46,2)),"000000000000"),10,3),IF(MID(TEXT(INT(ROUND(Retenciones!$K46,2)),"000000000000"),4,3)&lt;&gt;"000",TEXT(VALUE(MID(TEXT(INT(ROUND(Retenciones!$K46,2)),"000000000000"),4,3)),"0")&amp;"."&amp;MID(TEXT(INT(ROUND(Retenciones!$K46,2)),"000000000000"),7,3)&amp;"."&amp;MID(TEXT(INT(ROUND(Retenciones!$K46,2)),"000000000000"),10,3),IF(MID(TEXT(INT(ROUND(Retenciones!$K46,2)),"000000000000"),7,3)&lt;&gt;"000",TEXT(VALUE(MID(TEXT(INT(ROUND(Retenciones!$K46,2)),"000000000000"),7,3)),"0")&amp;"."&amp;MID(TEXT(INT(ROUND(Retenciones!$K46,2)),"000000000000"),10,3),TEXT(VALUE(MID(TEXT(INT(ROUND(Retenciones!$K46,2)),"000000000000"),10,3)),"0"))))&amp;","&amp;TEXT(ROUND((ROUND(Retenciones!$K46,2)-INT(ROUND(Retenciones!$K46,2)))*100,0),"00"),"")</f>
        <v/>
      </c>
      <c r="E1417" s="37"/>
    </row>
    <row r="1418" spans="2:5">
      <c r="B1418" s="36"/>
      <c r="E1418" s="37"/>
    </row>
    <row r="1419" spans="2:5">
      <c r="B1419" s="36"/>
      <c r="E1419" s="37"/>
    </row>
    <row r="1420" spans="2:5">
      <c r="B1420" s="36"/>
      <c r="C1420" s="44" t="s">
        <v>142</v>
      </c>
      <c r="D1420" s="45"/>
      <c r="E1420" s="37"/>
    </row>
    <row r="1421" spans="2:5">
      <c r="B1421" s="36"/>
      <c r="E1421" s="37"/>
    </row>
    <row r="1422" spans="2:5">
      <c r="B1422" s="36"/>
      <c r="C1422" s="38" t="s">
        <v>143</v>
      </c>
      <c r="D1422" s="39" t="str">
        <f>IF(Retenciones!$A46&lt;&gt;"",'Datos del Cliente'!$C$7,"")</f>
        <v/>
      </c>
      <c r="E1422" s="37"/>
    </row>
    <row r="1423" spans="2:5">
      <c r="B1423" s="36"/>
      <c r="C1423" s="38" t="s">
        <v>144</v>
      </c>
      <c r="D1423" s="39" t="str">
        <f>IF(Retenciones!$A46&lt;&gt;"",'Datos del Cliente'!$C$14,"")</f>
        <v/>
      </c>
      <c r="E1423" s="37"/>
    </row>
    <row r="1424" spans="2:5">
      <c r="B1424" s="36"/>
      <c r="E1424" s="37"/>
    </row>
    <row r="1425" spans="2:5" ht="15" customHeight="1">
      <c r="B1425" s="36"/>
      <c r="C1425" s="84" t="s">
        <v>145</v>
      </c>
      <c r="D1425" s="84"/>
      <c r="E1425" s="37"/>
    </row>
    <row r="1426" spans="2:5">
      <c r="B1426" s="36"/>
      <c r="C1426" s="84"/>
      <c r="D1426" s="84"/>
      <c r="E1426" s="37"/>
    </row>
    <row r="1427" spans="2:5">
      <c r="B1427" s="36"/>
      <c r="C1427" s="84"/>
      <c r="D1427" s="84"/>
      <c r="E1427" s="37"/>
    </row>
    <row r="1428" spans="2:5">
      <c r="B1428" s="46"/>
      <c r="C1428" s="47"/>
      <c r="D1428" s="47"/>
      <c r="E1428" s="48"/>
    </row>
    <row r="1430" spans="2:5" ht="25.5" customHeight="1">
      <c r="B1430" s="34"/>
      <c r="C1430" s="85" t="s">
        <v>127</v>
      </c>
      <c r="D1430" s="85"/>
      <c r="E1430" s="35"/>
    </row>
    <row r="1431" spans="2:5">
      <c r="B1431" s="36"/>
      <c r="E1431" s="37"/>
    </row>
    <row r="1432" spans="2:5">
      <c r="B1432" s="36"/>
      <c r="C1432" s="38" t="s">
        <v>128</v>
      </c>
      <c r="D1432" s="39" t="str">
        <f>IF(Retenciones!$A47&lt;&gt;"","0000-"&amp;TEXT(Retenciones!$I47,"YYYY")&amp;"-"&amp;TEXT((N('Datos del Cliente'!$C$17)+COUNTIF(Retenciones!$A$5:$A47,"&lt;&gt;")),"000000"),"")</f>
        <v/>
      </c>
      <c r="E1432" s="37"/>
    </row>
    <row r="1433" spans="2:5">
      <c r="B1433" s="36"/>
      <c r="C1433" s="38" t="s">
        <v>129</v>
      </c>
      <c r="D1433" s="39" t="str">
        <f>IF(Retenciones!$A47&lt;&gt;"",TEXT(Retenciones!$I47,"DD/MM/YYYY"),"")</f>
        <v/>
      </c>
      <c r="E1433" s="37"/>
    </row>
    <row r="1434" spans="2:5">
      <c r="B1434" s="36"/>
      <c r="E1434" s="37"/>
    </row>
    <row r="1435" spans="2:5">
      <c r="B1435" s="36"/>
      <c r="C1435" s="86" t="s">
        <v>130</v>
      </c>
      <c r="D1435" s="86"/>
      <c r="E1435" s="37"/>
    </row>
    <row r="1436" spans="2:5">
      <c r="B1436" s="36"/>
      <c r="C1436" s="38" t="s">
        <v>131</v>
      </c>
      <c r="D1436" s="39" t="str">
        <f>IF(Retenciones!$A47&lt;&gt;"",'Datos del Cliente'!$C$7,"")</f>
        <v/>
      </c>
      <c r="E1436" s="37"/>
    </row>
    <row r="1437" spans="2:5">
      <c r="B1437" s="36"/>
      <c r="C1437" s="38" t="s">
        <v>132</v>
      </c>
      <c r="D1437" s="40" t="str">
        <f>IFERROR(IF(Retenciones!$A47&lt;&gt;"",+('Datos del Cliente'!$C$8),""),"")</f>
        <v/>
      </c>
      <c r="E1437" s="37"/>
    </row>
    <row r="1438" spans="2:5" ht="25.5" customHeight="1">
      <c r="B1438" s="36"/>
      <c r="C1438" s="38" t="s">
        <v>133</v>
      </c>
      <c r="D1438" s="41" t="str">
        <f>IF(Retenciones!$A47&lt;&gt;"",'Datos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438" s="37"/>
    </row>
    <row r="1439" spans="2:5">
      <c r="B1439" s="36"/>
      <c r="E1439" s="37"/>
    </row>
    <row r="1440" spans="2:5">
      <c r="B1440" s="36"/>
      <c r="C1440" s="86" t="s">
        <v>134</v>
      </c>
      <c r="D1440" s="86"/>
      <c r="E1440" s="37"/>
    </row>
    <row r="1441" spans="2:5">
      <c r="B1441" s="36"/>
      <c r="C1441" s="38" t="s">
        <v>131</v>
      </c>
      <c r="D1441" s="39" t="str">
        <f>IFERROR(IF(Retenciones!$A47&lt;&gt;"",INDEX('Sujetos Retenidos'!$B$5:$B$204,MATCH(Retenciones!$O47,'Sujetos Retenidos'!$A$5:$A$204,0)),""),"")</f>
        <v/>
      </c>
      <c r="E1441" s="37"/>
    </row>
    <row r="1442" spans="2:5">
      <c r="B1442" s="36"/>
      <c r="C1442" s="38" t="s">
        <v>132</v>
      </c>
      <c r="D1442" s="40" t="str">
        <f>IFERROR(IF(Retenciones!$A47&lt;&gt;"",+INDEX('Sujetos Retenidos'!$A$5:$A$204,MATCH(Retenciones!$O47,'Sujetos Retenidos'!$A$5:$A$204,0)),""),"")</f>
        <v/>
      </c>
      <c r="E1442" s="37"/>
    </row>
    <row r="1443" spans="2:5" ht="25.5" customHeight="1">
      <c r="B1443" s="36"/>
      <c r="C1443" s="38" t="s">
        <v>133</v>
      </c>
      <c r="D1443" s="41" t="str">
        <f>IFERROR(IF(Retenciones!$A47&lt;&gt;"",INDEX('Sujetos Retenidos'!$C$5:$C$204,MATCH(Retenciones!$O47,'Sujetos Retenidos'!$A$5:$A$204,0))&amp;" Localidad: "&amp;INDEX('Sujetos Retenidos'!$D$5:$D$204,MATCH(Retenciones!$O47,'Sujetos Retenidos'!$A$5:$A$204,0))&amp;" Provincia: "&amp;IF(ISNUMBER(SEARCH(" - ",INDEX('Sujetos Retenidos'!$E$5:$E$204,MATCH(Retenciones!$O47,'Sujetos Retenidos'!$A$5:$A$204,0)))),MID(INDEX('Sujetos Retenidos'!$E$5:$E$204,MATCH(Retenciones!$O47,'Sujetos Retenidos'!$A$5:$A$204,0)),SEARCH(" - ",INDEX('Sujetos Retenidos'!$E$5:$E$204,MATCH(Retenciones!$O47,'Sujetos Retenidos'!$A$5:$A$204,0)))+3,255),INDEX('Sujetos Retenidos'!$E$5:$E$204,MATCH(Retenciones!$O47,'Sujetos Retenidos'!$A$5:$A$204,0)))&amp;" C.P.: "&amp;INDEX('Sujetos Retenidos'!$F$5:$F$204,MATCH(Retenciones!$O47,'Sujetos Retenidos'!$A$5:$A$204,0)),""),"")</f>
        <v/>
      </c>
      <c r="E1443" s="37"/>
    </row>
    <row r="1444" spans="2:5">
      <c r="B1444" s="36"/>
      <c r="E1444" s="37"/>
    </row>
    <row r="1445" spans="2:5">
      <c r="B1445" s="36"/>
      <c r="C1445" s="86" t="s">
        <v>135</v>
      </c>
      <c r="D1445" s="86"/>
      <c r="E1445" s="37"/>
    </row>
    <row r="1446" spans="2:5" ht="21.75" customHeight="1">
      <c r="B1446" s="36"/>
      <c r="C1446" s="38" t="s">
        <v>136</v>
      </c>
      <c r="D1446" s="41" t="str">
        <f>IF(Retenciones!$A47&lt;&gt;"",SUBSTITUTE(IF(ISNUMBER(SEARCH(" (",IF(ISNUMBER(SEARCH(" - ",Retenciones!$E47)),MID(Retenciones!$E47,SEARCH(" - ",Retenciones!$E47)+3,255),Retenciones!$E47))),LEFT(IF(ISNUMBER(SEARCH(" - ",Retenciones!$E47)),MID(Retenciones!$E47,SEARCH(" - ",Retenciones!$E47)+3,255),Retenciones!$E47),SEARCH(" (",IF(ISNUMBER(SEARCH(" - ",Retenciones!$E47)),MID(Retenciones!$E47,SEARCH(" - ",Retenciones!$E47)+3,255),Retenciones!$E47))-1),IF(ISNUMBER(SEARCH(" - ",Retenciones!$E47)),MID(Retenciones!$E47,SEARCH(" - ",Retenciones!$E47)+3,255),Retenciones!$E47)),"—","-"),"")</f>
        <v/>
      </c>
      <c r="E1446" s="37"/>
    </row>
    <row r="1447" spans="2:5" ht="21.75" customHeight="1">
      <c r="B1447" s="36"/>
      <c r="C1447" s="38" t="s">
        <v>137</v>
      </c>
      <c r="D1447" s="41" t="str">
        <f>IF(Retenciones!$A47&lt;&gt;"",IF(ISNUMBER(SEARCH(" - ",Retenciones!$F47)),MID(Retenciones!$F47,SEARCH(" - ",Retenciones!$F47)+3,255),Retenciones!$F47),"")</f>
        <v/>
      </c>
      <c r="E1447" s="37"/>
    </row>
    <row r="1448" spans="2:5" ht="21.75" customHeight="1">
      <c r="B1448" s="36"/>
      <c r="C1448" s="38" t="s">
        <v>138</v>
      </c>
      <c r="D1448" s="41" t="str">
        <f>IF(Retenciones!$A47&lt;&gt;"",Retenciones!$A47&amp;" Nro. "&amp;TEXT(Retenciones!$C47,"000000000000"),"")</f>
        <v/>
      </c>
      <c r="E1448" s="37"/>
    </row>
    <row r="1449" spans="2:5">
      <c r="B1449" s="36"/>
      <c r="C1449" s="38" t="s">
        <v>139</v>
      </c>
      <c r="D1449" s="42" t="str">
        <f>IF(Retenciones!$A47&lt;&gt;"","$ "&amp;IF(MID(TEXT(INT(ROUND(Retenciones!$D47,2)),"000000000000"),1,3)&lt;&gt;"000",TEXT(VALUE(MID(TEXT(INT(ROUND(Retenciones!$D47,2)),"000000000000"),1,3)),"0")&amp;"."&amp;MID(TEXT(INT(ROUND(Retenciones!$D47,2)),"000000000000"),4,3)&amp;"."&amp;MID(TEXT(INT(ROUND(Retenciones!$D47,2)),"000000000000"),7,3)&amp;"."&amp;MID(TEXT(INT(ROUND(Retenciones!$D47,2)),"000000000000"),10,3),IF(MID(TEXT(INT(ROUND(Retenciones!$D47,2)),"000000000000"),4,3)&lt;&gt;"000",TEXT(VALUE(MID(TEXT(INT(ROUND(Retenciones!$D47,2)),"000000000000"),4,3)),"0")&amp;"."&amp;MID(TEXT(INT(ROUND(Retenciones!$D47,2)),"000000000000"),7,3)&amp;"."&amp;MID(TEXT(INT(ROUND(Retenciones!$D47,2)),"000000000000"),10,3),IF(MID(TEXT(INT(ROUND(Retenciones!$D47,2)),"000000000000"),7,3)&lt;&gt;"000",TEXT(VALUE(MID(TEXT(INT(ROUND(Retenciones!$D47,2)),"000000000000"),7,3)),"0")&amp;"."&amp;MID(TEXT(INT(ROUND(Retenciones!$D47,2)),"000000000000"),10,3),TEXT(VALUE(MID(TEXT(INT(ROUND(Retenciones!$D47,2)),"000000000000"),10,3)),"0"))))&amp;","&amp;TEXT(ROUND((ROUND(Retenciones!$D47,2)-INT(ROUND(Retenciones!$D47,2)))*100,0),"00"),"")</f>
        <v/>
      </c>
      <c r="E1449" s="37"/>
    </row>
    <row r="1450" spans="2:5">
      <c r="B1450" s="36"/>
      <c r="C1450" s="38" t="s">
        <v>140</v>
      </c>
      <c r="D1450" s="39" t="str">
        <f>IF(Retenciones!$A47&lt;&gt;"","NO","")</f>
        <v/>
      </c>
      <c r="E1450" s="37"/>
    </row>
    <row r="1451" spans="2:5">
      <c r="B1451" s="36"/>
      <c r="C1451" s="38" t="s">
        <v>141</v>
      </c>
      <c r="D1451" s="43" t="str">
        <f>IF(Retenciones!$A47&lt;&gt;"","$ "&amp;IF(MID(TEXT(INT(ROUND(Retenciones!$K47,2)),"000000000000"),1,3)&lt;&gt;"000",TEXT(VALUE(MID(TEXT(INT(ROUND(Retenciones!$K47,2)),"000000000000"),1,3)),"0")&amp;"."&amp;MID(TEXT(INT(ROUND(Retenciones!$K47,2)),"000000000000"),4,3)&amp;"."&amp;MID(TEXT(INT(ROUND(Retenciones!$K47,2)),"000000000000"),7,3)&amp;"."&amp;MID(TEXT(INT(ROUND(Retenciones!$K47,2)),"000000000000"),10,3),IF(MID(TEXT(INT(ROUND(Retenciones!$K47,2)),"000000000000"),4,3)&lt;&gt;"000",TEXT(VALUE(MID(TEXT(INT(ROUND(Retenciones!$K47,2)),"000000000000"),4,3)),"0")&amp;"."&amp;MID(TEXT(INT(ROUND(Retenciones!$K47,2)),"000000000000"),7,3)&amp;"."&amp;MID(TEXT(INT(ROUND(Retenciones!$K47,2)),"000000000000"),10,3),IF(MID(TEXT(INT(ROUND(Retenciones!$K47,2)),"000000000000"),7,3)&lt;&gt;"000",TEXT(VALUE(MID(TEXT(INT(ROUND(Retenciones!$K47,2)),"000000000000"),7,3)),"0")&amp;"."&amp;MID(TEXT(INT(ROUND(Retenciones!$K47,2)),"000000000000"),10,3),TEXT(VALUE(MID(TEXT(INT(ROUND(Retenciones!$K47,2)),"000000000000"),10,3)),"0"))))&amp;","&amp;TEXT(ROUND((ROUND(Retenciones!$K47,2)-INT(ROUND(Retenciones!$K47,2)))*100,0),"00"),"")</f>
        <v/>
      </c>
      <c r="E1451" s="37"/>
    </row>
    <row r="1452" spans="2:5">
      <c r="B1452" s="36"/>
      <c r="E1452" s="37"/>
    </row>
    <row r="1453" spans="2:5">
      <c r="B1453" s="36"/>
      <c r="E1453" s="37"/>
    </row>
    <row r="1454" spans="2:5">
      <c r="B1454" s="36"/>
      <c r="C1454" s="44" t="s">
        <v>142</v>
      </c>
      <c r="D1454" s="45"/>
      <c r="E1454" s="37"/>
    </row>
    <row r="1455" spans="2:5">
      <c r="B1455" s="36"/>
      <c r="E1455" s="37"/>
    </row>
    <row r="1456" spans="2:5">
      <c r="B1456" s="36"/>
      <c r="C1456" s="38" t="s">
        <v>143</v>
      </c>
      <c r="D1456" s="39" t="str">
        <f>IF(Retenciones!$A47&lt;&gt;"",'Datos del Cliente'!$C$7,"")</f>
        <v/>
      </c>
      <c r="E1456" s="37"/>
    </row>
    <row r="1457" spans="2:5">
      <c r="B1457" s="36"/>
      <c r="C1457" s="38" t="s">
        <v>144</v>
      </c>
      <c r="D1457" s="39" t="str">
        <f>IF(Retenciones!$A47&lt;&gt;"",'Datos del Cliente'!$C$14,"")</f>
        <v/>
      </c>
      <c r="E1457" s="37"/>
    </row>
    <row r="1458" spans="2:5">
      <c r="B1458" s="36"/>
      <c r="E1458" s="37"/>
    </row>
    <row r="1459" spans="2:5" ht="15" customHeight="1">
      <c r="B1459" s="36"/>
      <c r="C1459" s="84" t="s">
        <v>145</v>
      </c>
      <c r="D1459" s="84"/>
      <c r="E1459" s="37"/>
    </row>
    <row r="1460" spans="2:5">
      <c r="B1460" s="36"/>
      <c r="C1460" s="84"/>
      <c r="D1460" s="84"/>
      <c r="E1460" s="37"/>
    </row>
    <row r="1461" spans="2:5">
      <c r="B1461" s="36"/>
      <c r="C1461" s="84"/>
      <c r="D1461" s="84"/>
      <c r="E1461" s="37"/>
    </row>
    <row r="1462" spans="2:5">
      <c r="B1462" s="46"/>
      <c r="C1462" s="47"/>
      <c r="D1462" s="47"/>
      <c r="E1462" s="48"/>
    </row>
    <row r="1464" spans="2:5" ht="25.5" customHeight="1">
      <c r="B1464" s="34"/>
      <c r="C1464" s="85" t="s">
        <v>127</v>
      </c>
      <c r="D1464" s="85"/>
      <c r="E1464" s="35"/>
    </row>
    <row r="1465" spans="2:5">
      <c r="B1465" s="36"/>
      <c r="E1465" s="37"/>
    </row>
    <row r="1466" spans="2:5">
      <c r="B1466" s="36"/>
      <c r="C1466" s="38" t="s">
        <v>128</v>
      </c>
      <c r="D1466" s="39" t="str">
        <f>IF(Retenciones!$A48&lt;&gt;"","0000-"&amp;TEXT(Retenciones!$I48,"YYYY")&amp;"-"&amp;TEXT((N('Datos del Cliente'!$C$17)+COUNTIF(Retenciones!$A$5:$A48,"&lt;&gt;")),"000000"),"")</f>
        <v/>
      </c>
      <c r="E1466" s="37"/>
    </row>
    <row r="1467" spans="2:5">
      <c r="B1467" s="36"/>
      <c r="C1467" s="38" t="s">
        <v>129</v>
      </c>
      <c r="D1467" s="39" t="str">
        <f>IF(Retenciones!$A48&lt;&gt;"",TEXT(Retenciones!$I48,"DD/MM/YYYY"),"")</f>
        <v/>
      </c>
      <c r="E1467" s="37"/>
    </row>
    <row r="1468" spans="2:5">
      <c r="B1468" s="36"/>
      <c r="E1468" s="37"/>
    </row>
    <row r="1469" spans="2:5">
      <c r="B1469" s="36"/>
      <c r="C1469" s="86" t="s">
        <v>130</v>
      </c>
      <c r="D1469" s="86"/>
      <c r="E1469" s="37"/>
    </row>
    <row r="1470" spans="2:5">
      <c r="B1470" s="36"/>
      <c r="C1470" s="38" t="s">
        <v>131</v>
      </c>
      <c r="D1470" s="39" t="str">
        <f>IF(Retenciones!$A48&lt;&gt;"",'Datos del Cliente'!$C$7,"")</f>
        <v/>
      </c>
      <c r="E1470" s="37"/>
    </row>
    <row r="1471" spans="2:5">
      <c r="B1471" s="36"/>
      <c r="C1471" s="38" t="s">
        <v>132</v>
      </c>
      <c r="D1471" s="40" t="str">
        <f>IFERROR(IF(Retenciones!$A48&lt;&gt;"",+('Datos del Cliente'!$C$8),""),"")</f>
        <v/>
      </c>
      <c r="E1471" s="37"/>
    </row>
    <row r="1472" spans="2:5" ht="25.5" customHeight="1">
      <c r="B1472" s="36"/>
      <c r="C1472" s="38" t="s">
        <v>133</v>
      </c>
      <c r="D1472" s="41" t="str">
        <f>IF(Retenciones!$A48&lt;&gt;"",'Datos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472" s="37"/>
    </row>
    <row r="1473" spans="2:5">
      <c r="B1473" s="36"/>
      <c r="E1473" s="37"/>
    </row>
    <row r="1474" spans="2:5">
      <c r="B1474" s="36"/>
      <c r="C1474" s="86" t="s">
        <v>134</v>
      </c>
      <c r="D1474" s="86"/>
      <c r="E1474" s="37"/>
    </row>
    <row r="1475" spans="2:5">
      <c r="B1475" s="36"/>
      <c r="C1475" s="38" t="s">
        <v>131</v>
      </c>
      <c r="D1475" s="39" t="str">
        <f>IFERROR(IF(Retenciones!$A48&lt;&gt;"",INDEX('Sujetos Retenidos'!$B$5:$B$204,MATCH(Retenciones!$O48,'Sujetos Retenidos'!$A$5:$A$204,0)),""),"")</f>
        <v/>
      </c>
      <c r="E1475" s="37"/>
    </row>
    <row r="1476" spans="2:5">
      <c r="B1476" s="36"/>
      <c r="C1476" s="38" t="s">
        <v>132</v>
      </c>
      <c r="D1476" s="40" t="str">
        <f>IFERROR(IF(Retenciones!$A48&lt;&gt;"",+INDEX('Sujetos Retenidos'!$A$5:$A$204,MATCH(Retenciones!$O48,'Sujetos Retenidos'!$A$5:$A$204,0)),""),"")</f>
        <v/>
      </c>
      <c r="E1476" s="37"/>
    </row>
    <row r="1477" spans="2:5" ht="25.5" customHeight="1">
      <c r="B1477" s="36"/>
      <c r="C1477" s="38" t="s">
        <v>133</v>
      </c>
      <c r="D1477" s="41" t="str">
        <f>IFERROR(IF(Retenciones!$A48&lt;&gt;"",INDEX('Sujetos Retenidos'!$C$5:$C$204,MATCH(Retenciones!$O48,'Sujetos Retenidos'!$A$5:$A$204,0))&amp;" Localidad: "&amp;INDEX('Sujetos Retenidos'!$D$5:$D$204,MATCH(Retenciones!$O48,'Sujetos Retenidos'!$A$5:$A$204,0))&amp;" Provincia: "&amp;IF(ISNUMBER(SEARCH(" - ",INDEX('Sujetos Retenidos'!$E$5:$E$204,MATCH(Retenciones!$O48,'Sujetos Retenidos'!$A$5:$A$204,0)))),MID(INDEX('Sujetos Retenidos'!$E$5:$E$204,MATCH(Retenciones!$O48,'Sujetos Retenidos'!$A$5:$A$204,0)),SEARCH(" - ",INDEX('Sujetos Retenidos'!$E$5:$E$204,MATCH(Retenciones!$O48,'Sujetos Retenidos'!$A$5:$A$204,0)))+3,255),INDEX('Sujetos Retenidos'!$E$5:$E$204,MATCH(Retenciones!$O48,'Sujetos Retenidos'!$A$5:$A$204,0)))&amp;" C.P.: "&amp;INDEX('Sujetos Retenidos'!$F$5:$F$204,MATCH(Retenciones!$O48,'Sujetos Retenidos'!$A$5:$A$204,0)),""),"")</f>
        <v/>
      </c>
      <c r="E1477" s="37"/>
    </row>
    <row r="1478" spans="2:5">
      <c r="B1478" s="36"/>
      <c r="E1478" s="37"/>
    </row>
    <row r="1479" spans="2:5">
      <c r="B1479" s="36"/>
      <c r="C1479" s="86" t="s">
        <v>135</v>
      </c>
      <c r="D1479" s="86"/>
      <c r="E1479" s="37"/>
    </row>
    <row r="1480" spans="2:5" ht="21.75" customHeight="1">
      <c r="B1480" s="36"/>
      <c r="C1480" s="38" t="s">
        <v>136</v>
      </c>
      <c r="D1480" s="41" t="str">
        <f>IF(Retenciones!$A48&lt;&gt;"",SUBSTITUTE(IF(ISNUMBER(SEARCH(" (",IF(ISNUMBER(SEARCH(" - ",Retenciones!$E48)),MID(Retenciones!$E48,SEARCH(" - ",Retenciones!$E48)+3,255),Retenciones!$E48))),LEFT(IF(ISNUMBER(SEARCH(" - ",Retenciones!$E48)),MID(Retenciones!$E48,SEARCH(" - ",Retenciones!$E48)+3,255),Retenciones!$E48),SEARCH(" (",IF(ISNUMBER(SEARCH(" - ",Retenciones!$E48)),MID(Retenciones!$E48,SEARCH(" - ",Retenciones!$E48)+3,255),Retenciones!$E48))-1),IF(ISNUMBER(SEARCH(" - ",Retenciones!$E48)),MID(Retenciones!$E48,SEARCH(" - ",Retenciones!$E48)+3,255),Retenciones!$E48)),"—","-"),"")</f>
        <v/>
      </c>
      <c r="E1480" s="37"/>
    </row>
    <row r="1481" spans="2:5" ht="21.75" customHeight="1">
      <c r="B1481" s="36"/>
      <c r="C1481" s="38" t="s">
        <v>137</v>
      </c>
      <c r="D1481" s="41" t="str">
        <f>IF(Retenciones!$A48&lt;&gt;"",IF(ISNUMBER(SEARCH(" - ",Retenciones!$F48)),MID(Retenciones!$F48,SEARCH(" - ",Retenciones!$F48)+3,255),Retenciones!$F48),"")</f>
        <v/>
      </c>
      <c r="E1481" s="37"/>
    </row>
    <row r="1482" spans="2:5" ht="21.75" customHeight="1">
      <c r="B1482" s="36"/>
      <c r="C1482" s="38" t="s">
        <v>138</v>
      </c>
      <c r="D1482" s="41" t="str">
        <f>IF(Retenciones!$A48&lt;&gt;"",Retenciones!$A48&amp;" Nro. "&amp;TEXT(Retenciones!$C48,"000000000000"),"")</f>
        <v/>
      </c>
      <c r="E1482" s="37"/>
    </row>
    <row r="1483" spans="2:5">
      <c r="B1483" s="36"/>
      <c r="C1483" s="38" t="s">
        <v>139</v>
      </c>
      <c r="D1483" s="42" t="str">
        <f>IF(Retenciones!$A48&lt;&gt;"","$ "&amp;IF(MID(TEXT(INT(ROUND(Retenciones!$D48,2)),"000000000000"),1,3)&lt;&gt;"000",TEXT(VALUE(MID(TEXT(INT(ROUND(Retenciones!$D48,2)),"000000000000"),1,3)),"0")&amp;"."&amp;MID(TEXT(INT(ROUND(Retenciones!$D48,2)),"000000000000"),4,3)&amp;"."&amp;MID(TEXT(INT(ROUND(Retenciones!$D48,2)),"000000000000"),7,3)&amp;"."&amp;MID(TEXT(INT(ROUND(Retenciones!$D48,2)),"000000000000"),10,3),IF(MID(TEXT(INT(ROUND(Retenciones!$D48,2)),"000000000000"),4,3)&lt;&gt;"000",TEXT(VALUE(MID(TEXT(INT(ROUND(Retenciones!$D48,2)),"000000000000"),4,3)),"0")&amp;"."&amp;MID(TEXT(INT(ROUND(Retenciones!$D48,2)),"000000000000"),7,3)&amp;"."&amp;MID(TEXT(INT(ROUND(Retenciones!$D48,2)),"000000000000"),10,3),IF(MID(TEXT(INT(ROUND(Retenciones!$D48,2)),"000000000000"),7,3)&lt;&gt;"000",TEXT(VALUE(MID(TEXT(INT(ROUND(Retenciones!$D48,2)),"000000000000"),7,3)),"0")&amp;"."&amp;MID(TEXT(INT(ROUND(Retenciones!$D48,2)),"000000000000"),10,3),TEXT(VALUE(MID(TEXT(INT(ROUND(Retenciones!$D48,2)),"000000000000"),10,3)),"0"))))&amp;","&amp;TEXT(ROUND((ROUND(Retenciones!$D48,2)-INT(ROUND(Retenciones!$D48,2)))*100,0),"00"),"")</f>
        <v/>
      </c>
      <c r="E1483" s="37"/>
    </row>
    <row r="1484" spans="2:5">
      <c r="B1484" s="36"/>
      <c r="C1484" s="38" t="s">
        <v>140</v>
      </c>
      <c r="D1484" s="39" t="str">
        <f>IF(Retenciones!$A48&lt;&gt;"","NO","")</f>
        <v/>
      </c>
      <c r="E1484" s="37"/>
    </row>
    <row r="1485" spans="2:5">
      <c r="B1485" s="36"/>
      <c r="C1485" s="38" t="s">
        <v>141</v>
      </c>
      <c r="D1485" s="43" t="str">
        <f>IF(Retenciones!$A48&lt;&gt;"","$ "&amp;IF(MID(TEXT(INT(ROUND(Retenciones!$K48,2)),"000000000000"),1,3)&lt;&gt;"000",TEXT(VALUE(MID(TEXT(INT(ROUND(Retenciones!$K48,2)),"000000000000"),1,3)),"0")&amp;"."&amp;MID(TEXT(INT(ROUND(Retenciones!$K48,2)),"000000000000"),4,3)&amp;"."&amp;MID(TEXT(INT(ROUND(Retenciones!$K48,2)),"000000000000"),7,3)&amp;"."&amp;MID(TEXT(INT(ROUND(Retenciones!$K48,2)),"000000000000"),10,3),IF(MID(TEXT(INT(ROUND(Retenciones!$K48,2)),"000000000000"),4,3)&lt;&gt;"000",TEXT(VALUE(MID(TEXT(INT(ROUND(Retenciones!$K48,2)),"000000000000"),4,3)),"0")&amp;"."&amp;MID(TEXT(INT(ROUND(Retenciones!$K48,2)),"000000000000"),7,3)&amp;"."&amp;MID(TEXT(INT(ROUND(Retenciones!$K48,2)),"000000000000"),10,3),IF(MID(TEXT(INT(ROUND(Retenciones!$K48,2)),"000000000000"),7,3)&lt;&gt;"000",TEXT(VALUE(MID(TEXT(INT(ROUND(Retenciones!$K48,2)),"000000000000"),7,3)),"0")&amp;"."&amp;MID(TEXT(INT(ROUND(Retenciones!$K48,2)),"000000000000"),10,3),TEXT(VALUE(MID(TEXT(INT(ROUND(Retenciones!$K48,2)),"000000000000"),10,3)),"0"))))&amp;","&amp;TEXT(ROUND((ROUND(Retenciones!$K48,2)-INT(ROUND(Retenciones!$K48,2)))*100,0),"00"),"")</f>
        <v/>
      </c>
      <c r="E1485" s="37"/>
    </row>
    <row r="1486" spans="2:5">
      <c r="B1486" s="36"/>
      <c r="E1486" s="37"/>
    </row>
    <row r="1487" spans="2:5">
      <c r="B1487" s="36"/>
      <c r="E1487" s="37"/>
    </row>
    <row r="1488" spans="2:5">
      <c r="B1488" s="36"/>
      <c r="C1488" s="44" t="s">
        <v>142</v>
      </c>
      <c r="D1488" s="45"/>
      <c r="E1488" s="37"/>
    </row>
    <row r="1489" spans="2:5">
      <c r="B1489" s="36"/>
      <c r="E1489" s="37"/>
    </row>
    <row r="1490" spans="2:5">
      <c r="B1490" s="36"/>
      <c r="C1490" s="38" t="s">
        <v>143</v>
      </c>
      <c r="D1490" s="39" t="str">
        <f>IF(Retenciones!$A48&lt;&gt;"",'Datos del Cliente'!$C$7,"")</f>
        <v/>
      </c>
      <c r="E1490" s="37"/>
    </row>
    <row r="1491" spans="2:5">
      <c r="B1491" s="36"/>
      <c r="C1491" s="38" t="s">
        <v>144</v>
      </c>
      <c r="D1491" s="39" t="str">
        <f>IF(Retenciones!$A48&lt;&gt;"",'Datos del Cliente'!$C$14,"")</f>
        <v/>
      </c>
      <c r="E1491" s="37"/>
    </row>
    <row r="1492" spans="2:5">
      <c r="B1492" s="36"/>
      <c r="E1492" s="37"/>
    </row>
    <row r="1493" spans="2:5" ht="15" customHeight="1">
      <c r="B1493" s="36"/>
      <c r="C1493" s="84" t="s">
        <v>145</v>
      </c>
      <c r="D1493" s="84"/>
      <c r="E1493" s="37"/>
    </row>
    <row r="1494" spans="2:5">
      <c r="B1494" s="36"/>
      <c r="C1494" s="84"/>
      <c r="D1494" s="84"/>
      <c r="E1494" s="37"/>
    </row>
    <row r="1495" spans="2:5">
      <c r="B1495" s="36"/>
      <c r="C1495" s="84"/>
      <c r="D1495" s="84"/>
      <c r="E1495" s="37"/>
    </row>
    <row r="1496" spans="2:5">
      <c r="B1496" s="46"/>
      <c r="C1496" s="47"/>
      <c r="D1496" s="47"/>
      <c r="E1496" s="48"/>
    </row>
    <row r="1498" spans="2:5" ht="25.5" customHeight="1">
      <c r="B1498" s="34"/>
      <c r="C1498" s="85" t="s">
        <v>127</v>
      </c>
      <c r="D1498" s="85"/>
      <c r="E1498" s="35"/>
    </row>
    <row r="1499" spans="2:5">
      <c r="B1499" s="36"/>
      <c r="E1499" s="37"/>
    </row>
    <row r="1500" spans="2:5">
      <c r="B1500" s="36"/>
      <c r="C1500" s="38" t="s">
        <v>128</v>
      </c>
      <c r="D1500" s="39" t="str">
        <f>IF(Retenciones!$A49&lt;&gt;"","0000-"&amp;TEXT(Retenciones!$I49,"YYYY")&amp;"-"&amp;TEXT((N('Datos del Cliente'!$C$17)+COUNTIF(Retenciones!$A$5:$A49,"&lt;&gt;")),"000000"),"")</f>
        <v/>
      </c>
      <c r="E1500" s="37"/>
    </row>
    <row r="1501" spans="2:5">
      <c r="B1501" s="36"/>
      <c r="C1501" s="38" t="s">
        <v>129</v>
      </c>
      <c r="D1501" s="39" t="str">
        <f>IF(Retenciones!$A49&lt;&gt;"",TEXT(Retenciones!$I49,"DD/MM/YYYY"),"")</f>
        <v/>
      </c>
      <c r="E1501" s="37"/>
    </row>
    <row r="1502" spans="2:5">
      <c r="B1502" s="36"/>
      <c r="E1502" s="37"/>
    </row>
    <row r="1503" spans="2:5">
      <c r="B1503" s="36"/>
      <c r="C1503" s="86" t="s">
        <v>130</v>
      </c>
      <c r="D1503" s="86"/>
      <c r="E1503" s="37"/>
    </row>
    <row r="1504" spans="2:5">
      <c r="B1504" s="36"/>
      <c r="C1504" s="38" t="s">
        <v>131</v>
      </c>
      <c r="D1504" s="39" t="str">
        <f>IF(Retenciones!$A49&lt;&gt;"",'Datos del Cliente'!$C$7,"")</f>
        <v/>
      </c>
      <c r="E1504" s="37"/>
    </row>
    <row r="1505" spans="2:5">
      <c r="B1505" s="36"/>
      <c r="C1505" s="38" t="s">
        <v>132</v>
      </c>
      <c r="D1505" s="40" t="str">
        <f>IFERROR(IF(Retenciones!$A49&lt;&gt;"",+('Datos del Cliente'!$C$8),""),"")</f>
        <v/>
      </c>
      <c r="E1505" s="37"/>
    </row>
    <row r="1506" spans="2:5" ht="25.5" customHeight="1">
      <c r="B1506" s="36"/>
      <c r="C1506" s="38" t="s">
        <v>133</v>
      </c>
      <c r="D1506" s="41" t="str">
        <f>IF(Retenciones!$A49&lt;&gt;"",'Datos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506" s="37"/>
    </row>
    <row r="1507" spans="2:5">
      <c r="B1507" s="36"/>
      <c r="E1507" s="37"/>
    </row>
    <row r="1508" spans="2:5">
      <c r="B1508" s="36"/>
      <c r="C1508" s="86" t="s">
        <v>134</v>
      </c>
      <c r="D1508" s="86"/>
      <c r="E1508" s="37"/>
    </row>
    <row r="1509" spans="2:5">
      <c r="B1509" s="36"/>
      <c r="C1509" s="38" t="s">
        <v>131</v>
      </c>
      <c r="D1509" s="39" t="str">
        <f>IFERROR(IF(Retenciones!$A49&lt;&gt;"",INDEX('Sujetos Retenidos'!$B$5:$B$204,MATCH(Retenciones!$O49,'Sujetos Retenidos'!$A$5:$A$204,0)),""),"")</f>
        <v/>
      </c>
      <c r="E1509" s="37"/>
    </row>
    <row r="1510" spans="2:5">
      <c r="B1510" s="36"/>
      <c r="C1510" s="38" t="s">
        <v>132</v>
      </c>
      <c r="D1510" s="40" t="str">
        <f>IFERROR(IF(Retenciones!$A49&lt;&gt;"",+INDEX('Sujetos Retenidos'!$A$5:$A$204,MATCH(Retenciones!$O49,'Sujetos Retenidos'!$A$5:$A$204,0)),""),"")</f>
        <v/>
      </c>
      <c r="E1510" s="37"/>
    </row>
    <row r="1511" spans="2:5" ht="25.5" customHeight="1">
      <c r="B1511" s="36"/>
      <c r="C1511" s="38" t="s">
        <v>133</v>
      </c>
      <c r="D1511" s="41" t="str">
        <f>IFERROR(IF(Retenciones!$A49&lt;&gt;"",INDEX('Sujetos Retenidos'!$C$5:$C$204,MATCH(Retenciones!$O49,'Sujetos Retenidos'!$A$5:$A$204,0))&amp;" Localidad: "&amp;INDEX('Sujetos Retenidos'!$D$5:$D$204,MATCH(Retenciones!$O49,'Sujetos Retenidos'!$A$5:$A$204,0))&amp;" Provincia: "&amp;IF(ISNUMBER(SEARCH(" - ",INDEX('Sujetos Retenidos'!$E$5:$E$204,MATCH(Retenciones!$O49,'Sujetos Retenidos'!$A$5:$A$204,0)))),MID(INDEX('Sujetos Retenidos'!$E$5:$E$204,MATCH(Retenciones!$O49,'Sujetos Retenidos'!$A$5:$A$204,0)),SEARCH(" - ",INDEX('Sujetos Retenidos'!$E$5:$E$204,MATCH(Retenciones!$O49,'Sujetos Retenidos'!$A$5:$A$204,0)))+3,255),INDEX('Sujetos Retenidos'!$E$5:$E$204,MATCH(Retenciones!$O49,'Sujetos Retenidos'!$A$5:$A$204,0)))&amp;" C.P.: "&amp;INDEX('Sujetos Retenidos'!$F$5:$F$204,MATCH(Retenciones!$O49,'Sujetos Retenidos'!$A$5:$A$204,0)),""),"")</f>
        <v/>
      </c>
      <c r="E1511" s="37"/>
    </row>
    <row r="1512" spans="2:5">
      <c r="B1512" s="36"/>
      <c r="E1512" s="37"/>
    </row>
    <row r="1513" spans="2:5">
      <c r="B1513" s="36"/>
      <c r="C1513" s="86" t="s">
        <v>135</v>
      </c>
      <c r="D1513" s="86"/>
      <c r="E1513" s="37"/>
    </row>
    <row r="1514" spans="2:5" ht="21.75" customHeight="1">
      <c r="B1514" s="36"/>
      <c r="C1514" s="38" t="s">
        <v>136</v>
      </c>
      <c r="D1514" s="41" t="str">
        <f>IF(Retenciones!$A49&lt;&gt;"",SUBSTITUTE(IF(ISNUMBER(SEARCH(" (",IF(ISNUMBER(SEARCH(" - ",Retenciones!$E49)),MID(Retenciones!$E49,SEARCH(" - ",Retenciones!$E49)+3,255),Retenciones!$E49))),LEFT(IF(ISNUMBER(SEARCH(" - ",Retenciones!$E49)),MID(Retenciones!$E49,SEARCH(" - ",Retenciones!$E49)+3,255),Retenciones!$E49),SEARCH(" (",IF(ISNUMBER(SEARCH(" - ",Retenciones!$E49)),MID(Retenciones!$E49,SEARCH(" - ",Retenciones!$E49)+3,255),Retenciones!$E49))-1),IF(ISNUMBER(SEARCH(" - ",Retenciones!$E49)),MID(Retenciones!$E49,SEARCH(" - ",Retenciones!$E49)+3,255),Retenciones!$E49)),"—","-"),"")</f>
        <v/>
      </c>
      <c r="E1514" s="37"/>
    </row>
    <row r="1515" spans="2:5" ht="21.75" customHeight="1">
      <c r="B1515" s="36"/>
      <c r="C1515" s="38" t="s">
        <v>137</v>
      </c>
      <c r="D1515" s="41" t="str">
        <f>IF(Retenciones!$A49&lt;&gt;"",IF(ISNUMBER(SEARCH(" - ",Retenciones!$F49)),MID(Retenciones!$F49,SEARCH(" - ",Retenciones!$F49)+3,255),Retenciones!$F49),"")</f>
        <v/>
      </c>
      <c r="E1515" s="37"/>
    </row>
    <row r="1516" spans="2:5" ht="21.75" customHeight="1">
      <c r="B1516" s="36"/>
      <c r="C1516" s="38" t="s">
        <v>138</v>
      </c>
      <c r="D1516" s="41" t="str">
        <f>IF(Retenciones!$A49&lt;&gt;"",Retenciones!$A49&amp;" Nro. "&amp;TEXT(Retenciones!$C49,"000000000000"),"")</f>
        <v/>
      </c>
      <c r="E1516" s="37"/>
    </row>
    <row r="1517" spans="2:5">
      <c r="B1517" s="36"/>
      <c r="C1517" s="38" t="s">
        <v>139</v>
      </c>
      <c r="D1517" s="42" t="str">
        <f>IF(Retenciones!$A49&lt;&gt;"","$ "&amp;IF(MID(TEXT(INT(ROUND(Retenciones!$D49,2)),"000000000000"),1,3)&lt;&gt;"000",TEXT(VALUE(MID(TEXT(INT(ROUND(Retenciones!$D49,2)),"000000000000"),1,3)),"0")&amp;"."&amp;MID(TEXT(INT(ROUND(Retenciones!$D49,2)),"000000000000"),4,3)&amp;"."&amp;MID(TEXT(INT(ROUND(Retenciones!$D49,2)),"000000000000"),7,3)&amp;"."&amp;MID(TEXT(INT(ROUND(Retenciones!$D49,2)),"000000000000"),10,3),IF(MID(TEXT(INT(ROUND(Retenciones!$D49,2)),"000000000000"),4,3)&lt;&gt;"000",TEXT(VALUE(MID(TEXT(INT(ROUND(Retenciones!$D49,2)),"000000000000"),4,3)),"0")&amp;"."&amp;MID(TEXT(INT(ROUND(Retenciones!$D49,2)),"000000000000"),7,3)&amp;"."&amp;MID(TEXT(INT(ROUND(Retenciones!$D49,2)),"000000000000"),10,3),IF(MID(TEXT(INT(ROUND(Retenciones!$D49,2)),"000000000000"),7,3)&lt;&gt;"000",TEXT(VALUE(MID(TEXT(INT(ROUND(Retenciones!$D49,2)),"000000000000"),7,3)),"0")&amp;"."&amp;MID(TEXT(INT(ROUND(Retenciones!$D49,2)),"000000000000"),10,3),TEXT(VALUE(MID(TEXT(INT(ROUND(Retenciones!$D49,2)),"000000000000"),10,3)),"0"))))&amp;","&amp;TEXT(ROUND((ROUND(Retenciones!$D49,2)-INT(ROUND(Retenciones!$D49,2)))*100,0),"00"),"")</f>
        <v/>
      </c>
      <c r="E1517" s="37"/>
    </row>
    <row r="1518" spans="2:5">
      <c r="B1518" s="36"/>
      <c r="C1518" s="38" t="s">
        <v>140</v>
      </c>
      <c r="D1518" s="39" t="str">
        <f>IF(Retenciones!$A49&lt;&gt;"","NO","")</f>
        <v/>
      </c>
      <c r="E1518" s="37"/>
    </row>
    <row r="1519" spans="2:5">
      <c r="B1519" s="36"/>
      <c r="C1519" s="38" t="s">
        <v>141</v>
      </c>
      <c r="D1519" s="43" t="str">
        <f>IF(Retenciones!$A49&lt;&gt;"","$ "&amp;IF(MID(TEXT(INT(ROUND(Retenciones!$K49,2)),"000000000000"),1,3)&lt;&gt;"000",TEXT(VALUE(MID(TEXT(INT(ROUND(Retenciones!$K49,2)),"000000000000"),1,3)),"0")&amp;"."&amp;MID(TEXT(INT(ROUND(Retenciones!$K49,2)),"000000000000"),4,3)&amp;"."&amp;MID(TEXT(INT(ROUND(Retenciones!$K49,2)),"000000000000"),7,3)&amp;"."&amp;MID(TEXT(INT(ROUND(Retenciones!$K49,2)),"000000000000"),10,3),IF(MID(TEXT(INT(ROUND(Retenciones!$K49,2)),"000000000000"),4,3)&lt;&gt;"000",TEXT(VALUE(MID(TEXT(INT(ROUND(Retenciones!$K49,2)),"000000000000"),4,3)),"0")&amp;"."&amp;MID(TEXT(INT(ROUND(Retenciones!$K49,2)),"000000000000"),7,3)&amp;"."&amp;MID(TEXT(INT(ROUND(Retenciones!$K49,2)),"000000000000"),10,3),IF(MID(TEXT(INT(ROUND(Retenciones!$K49,2)),"000000000000"),7,3)&lt;&gt;"000",TEXT(VALUE(MID(TEXT(INT(ROUND(Retenciones!$K49,2)),"000000000000"),7,3)),"0")&amp;"."&amp;MID(TEXT(INT(ROUND(Retenciones!$K49,2)),"000000000000"),10,3),TEXT(VALUE(MID(TEXT(INT(ROUND(Retenciones!$K49,2)),"000000000000"),10,3)),"0"))))&amp;","&amp;TEXT(ROUND((ROUND(Retenciones!$K49,2)-INT(ROUND(Retenciones!$K49,2)))*100,0),"00"),"")</f>
        <v/>
      </c>
      <c r="E1519" s="37"/>
    </row>
    <row r="1520" spans="2:5">
      <c r="B1520" s="36"/>
      <c r="E1520" s="37"/>
    </row>
    <row r="1521" spans="2:5">
      <c r="B1521" s="36"/>
      <c r="E1521" s="37"/>
    </row>
    <row r="1522" spans="2:5">
      <c r="B1522" s="36"/>
      <c r="C1522" s="44" t="s">
        <v>142</v>
      </c>
      <c r="D1522" s="45"/>
      <c r="E1522" s="37"/>
    </row>
    <row r="1523" spans="2:5">
      <c r="B1523" s="36"/>
      <c r="E1523" s="37"/>
    </row>
    <row r="1524" spans="2:5">
      <c r="B1524" s="36"/>
      <c r="C1524" s="38" t="s">
        <v>143</v>
      </c>
      <c r="D1524" s="39" t="str">
        <f>IF(Retenciones!$A49&lt;&gt;"",'Datos del Cliente'!$C$7,"")</f>
        <v/>
      </c>
      <c r="E1524" s="37"/>
    </row>
    <row r="1525" spans="2:5">
      <c r="B1525" s="36"/>
      <c r="C1525" s="38" t="s">
        <v>144</v>
      </c>
      <c r="D1525" s="39" t="str">
        <f>IF(Retenciones!$A49&lt;&gt;"",'Datos del Cliente'!$C$14,"")</f>
        <v/>
      </c>
      <c r="E1525" s="37"/>
    </row>
    <row r="1526" spans="2:5">
      <c r="B1526" s="36"/>
      <c r="E1526" s="37"/>
    </row>
    <row r="1527" spans="2:5" ht="15" customHeight="1">
      <c r="B1527" s="36"/>
      <c r="C1527" s="84" t="s">
        <v>145</v>
      </c>
      <c r="D1527" s="84"/>
      <c r="E1527" s="37"/>
    </row>
    <row r="1528" spans="2:5">
      <c r="B1528" s="36"/>
      <c r="C1528" s="84"/>
      <c r="D1528" s="84"/>
      <c r="E1528" s="37"/>
    </row>
    <row r="1529" spans="2:5">
      <c r="B1529" s="36"/>
      <c r="C1529" s="84"/>
      <c r="D1529" s="84"/>
      <c r="E1529" s="37"/>
    </row>
    <row r="1530" spans="2:5">
      <c r="B1530" s="46"/>
      <c r="C1530" s="47"/>
      <c r="D1530" s="47"/>
      <c r="E1530" s="48"/>
    </row>
    <row r="1532" spans="2:5" ht="25.5" customHeight="1">
      <c r="B1532" s="34"/>
      <c r="C1532" s="85" t="s">
        <v>127</v>
      </c>
      <c r="D1532" s="85"/>
      <c r="E1532" s="35"/>
    </row>
    <row r="1533" spans="2:5">
      <c r="B1533" s="36"/>
      <c r="E1533" s="37"/>
    </row>
    <row r="1534" spans="2:5">
      <c r="B1534" s="36"/>
      <c r="C1534" s="38" t="s">
        <v>128</v>
      </c>
      <c r="D1534" s="39" t="str">
        <f>IF(Retenciones!$A50&lt;&gt;"","0000-"&amp;TEXT(Retenciones!$I50,"YYYY")&amp;"-"&amp;TEXT((N('Datos del Cliente'!$C$17)+COUNTIF(Retenciones!$A$5:$A50,"&lt;&gt;")),"000000"),"")</f>
        <v/>
      </c>
      <c r="E1534" s="37"/>
    </row>
    <row r="1535" spans="2:5">
      <c r="B1535" s="36"/>
      <c r="C1535" s="38" t="s">
        <v>129</v>
      </c>
      <c r="D1535" s="39" t="str">
        <f>IF(Retenciones!$A50&lt;&gt;"",TEXT(Retenciones!$I50,"DD/MM/YYYY"),"")</f>
        <v/>
      </c>
      <c r="E1535" s="37"/>
    </row>
    <row r="1536" spans="2:5">
      <c r="B1536" s="36"/>
      <c r="E1536" s="37"/>
    </row>
    <row r="1537" spans="2:5">
      <c r="B1537" s="36"/>
      <c r="C1537" s="86" t="s">
        <v>130</v>
      </c>
      <c r="D1537" s="86"/>
      <c r="E1537" s="37"/>
    </row>
    <row r="1538" spans="2:5">
      <c r="B1538" s="36"/>
      <c r="C1538" s="38" t="s">
        <v>131</v>
      </c>
      <c r="D1538" s="39" t="str">
        <f>IF(Retenciones!$A50&lt;&gt;"",'Datos del Cliente'!$C$7,"")</f>
        <v/>
      </c>
      <c r="E1538" s="37"/>
    </row>
    <row r="1539" spans="2:5">
      <c r="B1539" s="36"/>
      <c r="C1539" s="38" t="s">
        <v>132</v>
      </c>
      <c r="D1539" s="40" t="str">
        <f>IFERROR(IF(Retenciones!$A50&lt;&gt;"",+('Datos del Cliente'!$C$8),""),"")</f>
        <v/>
      </c>
      <c r="E1539" s="37"/>
    </row>
    <row r="1540" spans="2:5" ht="25.5" customHeight="1">
      <c r="B1540" s="36"/>
      <c r="C1540" s="38" t="s">
        <v>133</v>
      </c>
      <c r="D1540" s="41" t="str">
        <f>IF(Retenciones!$A50&lt;&gt;"",'Datos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540" s="37"/>
    </row>
    <row r="1541" spans="2:5">
      <c r="B1541" s="36"/>
      <c r="E1541" s="37"/>
    </row>
    <row r="1542" spans="2:5">
      <c r="B1542" s="36"/>
      <c r="C1542" s="86" t="s">
        <v>134</v>
      </c>
      <c r="D1542" s="86"/>
      <c r="E1542" s="37"/>
    </row>
    <row r="1543" spans="2:5">
      <c r="B1543" s="36"/>
      <c r="C1543" s="38" t="s">
        <v>131</v>
      </c>
      <c r="D1543" s="39" t="str">
        <f>IFERROR(IF(Retenciones!$A50&lt;&gt;"",INDEX('Sujetos Retenidos'!$B$5:$B$204,MATCH(Retenciones!$O50,'Sujetos Retenidos'!$A$5:$A$204,0)),""),"")</f>
        <v/>
      </c>
      <c r="E1543" s="37"/>
    </row>
    <row r="1544" spans="2:5">
      <c r="B1544" s="36"/>
      <c r="C1544" s="38" t="s">
        <v>132</v>
      </c>
      <c r="D1544" s="40" t="str">
        <f>IFERROR(IF(Retenciones!$A50&lt;&gt;"",+INDEX('Sujetos Retenidos'!$A$5:$A$204,MATCH(Retenciones!$O50,'Sujetos Retenidos'!$A$5:$A$204,0)),""),"")</f>
        <v/>
      </c>
      <c r="E1544" s="37"/>
    </row>
    <row r="1545" spans="2:5" ht="25.5" customHeight="1">
      <c r="B1545" s="36"/>
      <c r="C1545" s="38" t="s">
        <v>133</v>
      </c>
      <c r="D1545" s="41" t="str">
        <f>IFERROR(IF(Retenciones!$A50&lt;&gt;"",INDEX('Sujetos Retenidos'!$C$5:$C$204,MATCH(Retenciones!$O50,'Sujetos Retenidos'!$A$5:$A$204,0))&amp;" Localidad: "&amp;INDEX('Sujetos Retenidos'!$D$5:$D$204,MATCH(Retenciones!$O50,'Sujetos Retenidos'!$A$5:$A$204,0))&amp;" Provincia: "&amp;IF(ISNUMBER(SEARCH(" - ",INDEX('Sujetos Retenidos'!$E$5:$E$204,MATCH(Retenciones!$O50,'Sujetos Retenidos'!$A$5:$A$204,0)))),MID(INDEX('Sujetos Retenidos'!$E$5:$E$204,MATCH(Retenciones!$O50,'Sujetos Retenidos'!$A$5:$A$204,0)),SEARCH(" - ",INDEX('Sujetos Retenidos'!$E$5:$E$204,MATCH(Retenciones!$O50,'Sujetos Retenidos'!$A$5:$A$204,0)))+3,255),INDEX('Sujetos Retenidos'!$E$5:$E$204,MATCH(Retenciones!$O50,'Sujetos Retenidos'!$A$5:$A$204,0)))&amp;" C.P.: "&amp;INDEX('Sujetos Retenidos'!$F$5:$F$204,MATCH(Retenciones!$O50,'Sujetos Retenidos'!$A$5:$A$204,0)),""),"")</f>
        <v/>
      </c>
      <c r="E1545" s="37"/>
    </row>
    <row r="1546" spans="2:5">
      <c r="B1546" s="36"/>
      <c r="E1546" s="37"/>
    </row>
    <row r="1547" spans="2:5">
      <c r="B1547" s="36"/>
      <c r="C1547" s="86" t="s">
        <v>135</v>
      </c>
      <c r="D1547" s="86"/>
      <c r="E1547" s="37"/>
    </row>
    <row r="1548" spans="2:5" ht="21.75" customHeight="1">
      <c r="B1548" s="36"/>
      <c r="C1548" s="38" t="s">
        <v>136</v>
      </c>
      <c r="D1548" s="41" t="str">
        <f>IF(Retenciones!$A50&lt;&gt;"",SUBSTITUTE(IF(ISNUMBER(SEARCH(" (",IF(ISNUMBER(SEARCH(" - ",Retenciones!$E50)),MID(Retenciones!$E50,SEARCH(" - ",Retenciones!$E50)+3,255),Retenciones!$E50))),LEFT(IF(ISNUMBER(SEARCH(" - ",Retenciones!$E50)),MID(Retenciones!$E50,SEARCH(" - ",Retenciones!$E50)+3,255),Retenciones!$E50),SEARCH(" (",IF(ISNUMBER(SEARCH(" - ",Retenciones!$E50)),MID(Retenciones!$E50,SEARCH(" - ",Retenciones!$E50)+3,255),Retenciones!$E50))-1),IF(ISNUMBER(SEARCH(" - ",Retenciones!$E50)),MID(Retenciones!$E50,SEARCH(" - ",Retenciones!$E50)+3,255),Retenciones!$E50)),"—","-"),"")</f>
        <v/>
      </c>
      <c r="E1548" s="37"/>
    </row>
    <row r="1549" spans="2:5" ht="21.75" customHeight="1">
      <c r="B1549" s="36"/>
      <c r="C1549" s="38" t="s">
        <v>137</v>
      </c>
      <c r="D1549" s="41" t="str">
        <f>IF(Retenciones!$A50&lt;&gt;"",IF(ISNUMBER(SEARCH(" - ",Retenciones!$F50)),MID(Retenciones!$F50,SEARCH(" - ",Retenciones!$F50)+3,255),Retenciones!$F50),"")</f>
        <v/>
      </c>
      <c r="E1549" s="37"/>
    </row>
    <row r="1550" spans="2:5" ht="21.75" customHeight="1">
      <c r="B1550" s="36"/>
      <c r="C1550" s="38" t="s">
        <v>138</v>
      </c>
      <c r="D1550" s="41" t="str">
        <f>IF(Retenciones!$A50&lt;&gt;"",Retenciones!$A50&amp;" Nro. "&amp;TEXT(Retenciones!$C50,"000000000000"),"")</f>
        <v/>
      </c>
      <c r="E1550" s="37"/>
    </row>
    <row r="1551" spans="2:5">
      <c r="B1551" s="36"/>
      <c r="C1551" s="38" t="s">
        <v>139</v>
      </c>
      <c r="D1551" s="42" t="str">
        <f>IF(Retenciones!$A50&lt;&gt;"","$ "&amp;IF(MID(TEXT(INT(ROUND(Retenciones!$D50,2)),"000000000000"),1,3)&lt;&gt;"000",TEXT(VALUE(MID(TEXT(INT(ROUND(Retenciones!$D50,2)),"000000000000"),1,3)),"0")&amp;"."&amp;MID(TEXT(INT(ROUND(Retenciones!$D50,2)),"000000000000"),4,3)&amp;"."&amp;MID(TEXT(INT(ROUND(Retenciones!$D50,2)),"000000000000"),7,3)&amp;"."&amp;MID(TEXT(INT(ROUND(Retenciones!$D50,2)),"000000000000"),10,3),IF(MID(TEXT(INT(ROUND(Retenciones!$D50,2)),"000000000000"),4,3)&lt;&gt;"000",TEXT(VALUE(MID(TEXT(INT(ROUND(Retenciones!$D50,2)),"000000000000"),4,3)),"0")&amp;"."&amp;MID(TEXT(INT(ROUND(Retenciones!$D50,2)),"000000000000"),7,3)&amp;"."&amp;MID(TEXT(INT(ROUND(Retenciones!$D50,2)),"000000000000"),10,3),IF(MID(TEXT(INT(ROUND(Retenciones!$D50,2)),"000000000000"),7,3)&lt;&gt;"000",TEXT(VALUE(MID(TEXT(INT(ROUND(Retenciones!$D50,2)),"000000000000"),7,3)),"0")&amp;"."&amp;MID(TEXT(INT(ROUND(Retenciones!$D50,2)),"000000000000"),10,3),TEXT(VALUE(MID(TEXT(INT(ROUND(Retenciones!$D50,2)),"000000000000"),10,3)),"0"))))&amp;","&amp;TEXT(ROUND((ROUND(Retenciones!$D50,2)-INT(ROUND(Retenciones!$D50,2)))*100,0),"00"),"")</f>
        <v/>
      </c>
      <c r="E1551" s="37"/>
    </row>
    <row r="1552" spans="2:5">
      <c r="B1552" s="36"/>
      <c r="C1552" s="38" t="s">
        <v>140</v>
      </c>
      <c r="D1552" s="39" t="str">
        <f>IF(Retenciones!$A50&lt;&gt;"","NO","")</f>
        <v/>
      </c>
      <c r="E1552" s="37"/>
    </row>
    <row r="1553" spans="2:5">
      <c r="B1553" s="36"/>
      <c r="C1553" s="38" t="s">
        <v>141</v>
      </c>
      <c r="D1553" s="43" t="str">
        <f>IF(Retenciones!$A50&lt;&gt;"","$ "&amp;IF(MID(TEXT(INT(ROUND(Retenciones!$K50,2)),"000000000000"),1,3)&lt;&gt;"000",TEXT(VALUE(MID(TEXT(INT(ROUND(Retenciones!$K50,2)),"000000000000"),1,3)),"0")&amp;"."&amp;MID(TEXT(INT(ROUND(Retenciones!$K50,2)),"000000000000"),4,3)&amp;"."&amp;MID(TEXT(INT(ROUND(Retenciones!$K50,2)),"000000000000"),7,3)&amp;"."&amp;MID(TEXT(INT(ROUND(Retenciones!$K50,2)),"000000000000"),10,3),IF(MID(TEXT(INT(ROUND(Retenciones!$K50,2)),"000000000000"),4,3)&lt;&gt;"000",TEXT(VALUE(MID(TEXT(INT(ROUND(Retenciones!$K50,2)),"000000000000"),4,3)),"0")&amp;"."&amp;MID(TEXT(INT(ROUND(Retenciones!$K50,2)),"000000000000"),7,3)&amp;"."&amp;MID(TEXT(INT(ROUND(Retenciones!$K50,2)),"000000000000"),10,3),IF(MID(TEXT(INT(ROUND(Retenciones!$K50,2)),"000000000000"),7,3)&lt;&gt;"000",TEXT(VALUE(MID(TEXT(INT(ROUND(Retenciones!$K50,2)),"000000000000"),7,3)),"0")&amp;"."&amp;MID(TEXT(INT(ROUND(Retenciones!$K50,2)),"000000000000"),10,3),TEXT(VALUE(MID(TEXT(INT(ROUND(Retenciones!$K50,2)),"000000000000"),10,3)),"0"))))&amp;","&amp;TEXT(ROUND((ROUND(Retenciones!$K50,2)-INT(ROUND(Retenciones!$K50,2)))*100,0),"00"),"")</f>
        <v/>
      </c>
      <c r="E1553" s="37"/>
    </row>
    <row r="1554" spans="2:5">
      <c r="B1554" s="36"/>
      <c r="E1554" s="37"/>
    </row>
    <row r="1555" spans="2:5">
      <c r="B1555" s="36"/>
      <c r="E1555" s="37"/>
    </row>
    <row r="1556" spans="2:5">
      <c r="B1556" s="36"/>
      <c r="C1556" s="44" t="s">
        <v>142</v>
      </c>
      <c r="D1556" s="45"/>
      <c r="E1556" s="37"/>
    </row>
    <row r="1557" spans="2:5">
      <c r="B1557" s="36"/>
      <c r="E1557" s="37"/>
    </row>
    <row r="1558" spans="2:5">
      <c r="B1558" s="36"/>
      <c r="C1558" s="38" t="s">
        <v>143</v>
      </c>
      <c r="D1558" s="39" t="str">
        <f>IF(Retenciones!$A50&lt;&gt;"",'Datos del Cliente'!$C$7,"")</f>
        <v/>
      </c>
      <c r="E1558" s="37"/>
    </row>
    <row r="1559" spans="2:5">
      <c r="B1559" s="36"/>
      <c r="C1559" s="38" t="s">
        <v>144</v>
      </c>
      <c r="D1559" s="39" t="str">
        <f>IF(Retenciones!$A50&lt;&gt;"",'Datos del Cliente'!$C$14,"")</f>
        <v/>
      </c>
      <c r="E1559" s="37"/>
    </row>
    <row r="1560" spans="2:5">
      <c r="B1560" s="36"/>
      <c r="E1560" s="37"/>
    </row>
    <row r="1561" spans="2:5" ht="15" customHeight="1">
      <c r="B1561" s="36"/>
      <c r="C1561" s="84" t="s">
        <v>145</v>
      </c>
      <c r="D1561" s="84"/>
      <c r="E1561" s="37"/>
    </row>
    <row r="1562" spans="2:5">
      <c r="B1562" s="36"/>
      <c r="C1562" s="84"/>
      <c r="D1562" s="84"/>
      <c r="E1562" s="37"/>
    </row>
    <row r="1563" spans="2:5">
      <c r="B1563" s="36"/>
      <c r="C1563" s="84"/>
      <c r="D1563" s="84"/>
      <c r="E1563" s="37"/>
    </row>
    <row r="1564" spans="2:5">
      <c r="B1564" s="46"/>
      <c r="C1564" s="47"/>
      <c r="D1564" s="47"/>
      <c r="E1564" s="48"/>
    </row>
    <row r="1566" spans="2:5" ht="25.5" customHeight="1">
      <c r="B1566" s="34"/>
      <c r="C1566" s="85" t="s">
        <v>127</v>
      </c>
      <c r="D1566" s="85"/>
      <c r="E1566" s="35"/>
    </row>
    <row r="1567" spans="2:5">
      <c r="B1567" s="36"/>
      <c r="E1567" s="37"/>
    </row>
    <row r="1568" spans="2:5">
      <c r="B1568" s="36"/>
      <c r="C1568" s="38" t="s">
        <v>128</v>
      </c>
      <c r="D1568" s="39" t="str">
        <f>IF(Retenciones!$A51&lt;&gt;"","0000-"&amp;TEXT(Retenciones!$I51,"YYYY")&amp;"-"&amp;TEXT((N('Datos del Cliente'!$C$17)+COUNTIF(Retenciones!$A$5:$A51,"&lt;&gt;")),"000000"),"")</f>
        <v/>
      </c>
      <c r="E1568" s="37"/>
    </row>
    <row r="1569" spans="2:5">
      <c r="B1569" s="36"/>
      <c r="C1569" s="38" t="s">
        <v>129</v>
      </c>
      <c r="D1569" s="39" t="str">
        <f>IF(Retenciones!$A51&lt;&gt;"",TEXT(Retenciones!$I51,"DD/MM/YYYY"),"")</f>
        <v/>
      </c>
      <c r="E1569" s="37"/>
    </row>
    <row r="1570" spans="2:5">
      <c r="B1570" s="36"/>
      <c r="E1570" s="37"/>
    </row>
    <row r="1571" spans="2:5">
      <c r="B1571" s="36"/>
      <c r="C1571" s="86" t="s">
        <v>130</v>
      </c>
      <c r="D1571" s="86"/>
      <c r="E1571" s="37"/>
    </row>
    <row r="1572" spans="2:5">
      <c r="B1572" s="36"/>
      <c r="C1572" s="38" t="s">
        <v>131</v>
      </c>
      <c r="D1572" s="39" t="str">
        <f>IF(Retenciones!$A51&lt;&gt;"",'Datos del Cliente'!$C$7,"")</f>
        <v/>
      </c>
      <c r="E1572" s="37"/>
    </row>
    <row r="1573" spans="2:5">
      <c r="B1573" s="36"/>
      <c r="C1573" s="38" t="s">
        <v>132</v>
      </c>
      <c r="D1573" s="40" t="str">
        <f>IFERROR(IF(Retenciones!$A51&lt;&gt;"",+('Datos del Cliente'!$C$8),""),"")</f>
        <v/>
      </c>
      <c r="E1573" s="37"/>
    </row>
    <row r="1574" spans="2:5" ht="25.5" customHeight="1">
      <c r="B1574" s="36"/>
      <c r="C1574" s="38" t="s">
        <v>133</v>
      </c>
      <c r="D1574" s="41" t="str">
        <f>IF(Retenciones!$A51&lt;&gt;"",'Datos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574" s="37"/>
    </row>
    <row r="1575" spans="2:5">
      <c r="B1575" s="36"/>
      <c r="E1575" s="37"/>
    </row>
    <row r="1576" spans="2:5">
      <c r="B1576" s="36"/>
      <c r="C1576" s="86" t="s">
        <v>134</v>
      </c>
      <c r="D1576" s="86"/>
      <c r="E1576" s="37"/>
    </row>
    <row r="1577" spans="2:5">
      <c r="B1577" s="36"/>
      <c r="C1577" s="38" t="s">
        <v>131</v>
      </c>
      <c r="D1577" s="39" t="str">
        <f>IFERROR(IF(Retenciones!$A51&lt;&gt;"",INDEX('Sujetos Retenidos'!$B$5:$B$204,MATCH(Retenciones!$O51,'Sujetos Retenidos'!$A$5:$A$204,0)),""),"")</f>
        <v/>
      </c>
      <c r="E1577" s="37"/>
    </row>
    <row r="1578" spans="2:5">
      <c r="B1578" s="36"/>
      <c r="C1578" s="38" t="s">
        <v>132</v>
      </c>
      <c r="D1578" s="40" t="str">
        <f>IFERROR(IF(Retenciones!$A51&lt;&gt;"",+INDEX('Sujetos Retenidos'!$A$5:$A$204,MATCH(Retenciones!$O51,'Sujetos Retenidos'!$A$5:$A$204,0)),""),"")</f>
        <v/>
      </c>
      <c r="E1578" s="37"/>
    </row>
    <row r="1579" spans="2:5" ht="25.5" customHeight="1">
      <c r="B1579" s="36"/>
      <c r="C1579" s="38" t="s">
        <v>133</v>
      </c>
      <c r="D1579" s="41" t="str">
        <f>IFERROR(IF(Retenciones!$A51&lt;&gt;"",INDEX('Sujetos Retenidos'!$C$5:$C$204,MATCH(Retenciones!$O51,'Sujetos Retenidos'!$A$5:$A$204,0))&amp;" Localidad: "&amp;INDEX('Sujetos Retenidos'!$D$5:$D$204,MATCH(Retenciones!$O51,'Sujetos Retenidos'!$A$5:$A$204,0))&amp;" Provincia: "&amp;IF(ISNUMBER(SEARCH(" - ",INDEX('Sujetos Retenidos'!$E$5:$E$204,MATCH(Retenciones!$O51,'Sujetos Retenidos'!$A$5:$A$204,0)))),MID(INDEX('Sujetos Retenidos'!$E$5:$E$204,MATCH(Retenciones!$O51,'Sujetos Retenidos'!$A$5:$A$204,0)),SEARCH(" - ",INDEX('Sujetos Retenidos'!$E$5:$E$204,MATCH(Retenciones!$O51,'Sujetos Retenidos'!$A$5:$A$204,0)))+3,255),INDEX('Sujetos Retenidos'!$E$5:$E$204,MATCH(Retenciones!$O51,'Sujetos Retenidos'!$A$5:$A$204,0)))&amp;" C.P.: "&amp;INDEX('Sujetos Retenidos'!$F$5:$F$204,MATCH(Retenciones!$O51,'Sujetos Retenidos'!$A$5:$A$204,0)),""),"")</f>
        <v/>
      </c>
      <c r="E1579" s="37"/>
    </row>
    <row r="1580" spans="2:5">
      <c r="B1580" s="36"/>
      <c r="E1580" s="37"/>
    </row>
    <row r="1581" spans="2:5">
      <c r="B1581" s="36"/>
      <c r="C1581" s="86" t="s">
        <v>135</v>
      </c>
      <c r="D1581" s="86"/>
      <c r="E1581" s="37"/>
    </row>
    <row r="1582" spans="2:5" ht="21.75" customHeight="1">
      <c r="B1582" s="36"/>
      <c r="C1582" s="38" t="s">
        <v>136</v>
      </c>
      <c r="D1582" s="41" t="str">
        <f>IF(Retenciones!$A51&lt;&gt;"",SUBSTITUTE(IF(ISNUMBER(SEARCH(" (",IF(ISNUMBER(SEARCH(" - ",Retenciones!$E51)),MID(Retenciones!$E51,SEARCH(" - ",Retenciones!$E51)+3,255),Retenciones!$E51))),LEFT(IF(ISNUMBER(SEARCH(" - ",Retenciones!$E51)),MID(Retenciones!$E51,SEARCH(" - ",Retenciones!$E51)+3,255),Retenciones!$E51),SEARCH(" (",IF(ISNUMBER(SEARCH(" - ",Retenciones!$E51)),MID(Retenciones!$E51,SEARCH(" - ",Retenciones!$E51)+3,255),Retenciones!$E51))-1),IF(ISNUMBER(SEARCH(" - ",Retenciones!$E51)),MID(Retenciones!$E51,SEARCH(" - ",Retenciones!$E51)+3,255),Retenciones!$E51)),"—","-"),"")</f>
        <v/>
      </c>
      <c r="E1582" s="37"/>
    </row>
    <row r="1583" spans="2:5" ht="21.75" customHeight="1">
      <c r="B1583" s="36"/>
      <c r="C1583" s="38" t="s">
        <v>137</v>
      </c>
      <c r="D1583" s="41" t="str">
        <f>IF(Retenciones!$A51&lt;&gt;"",IF(ISNUMBER(SEARCH(" - ",Retenciones!$F51)),MID(Retenciones!$F51,SEARCH(" - ",Retenciones!$F51)+3,255),Retenciones!$F51),"")</f>
        <v/>
      </c>
      <c r="E1583" s="37"/>
    </row>
    <row r="1584" spans="2:5" ht="21.75" customHeight="1">
      <c r="B1584" s="36"/>
      <c r="C1584" s="38" t="s">
        <v>138</v>
      </c>
      <c r="D1584" s="41" t="str">
        <f>IF(Retenciones!$A51&lt;&gt;"",Retenciones!$A51&amp;" Nro. "&amp;TEXT(Retenciones!$C51,"000000000000"),"")</f>
        <v/>
      </c>
      <c r="E1584" s="37"/>
    </row>
    <row r="1585" spans="2:5">
      <c r="B1585" s="36"/>
      <c r="C1585" s="38" t="s">
        <v>139</v>
      </c>
      <c r="D1585" s="42" t="str">
        <f>IF(Retenciones!$A51&lt;&gt;"","$ "&amp;IF(MID(TEXT(INT(ROUND(Retenciones!$D51,2)),"000000000000"),1,3)&lt;&gt;"000",TEXT(VALUE(MID(TEXT(INT(ROUND(Retenciones!$D51,2)),"000000000000"),1,3)),"0")&amp;"."&amp;MID(TEXT(INT(ROUND(Retenciones!$D51,2)),"000000000000"),4,3)&amp;"."&amp;MID(TEXT(INT(ROUND(Retenciones!$D51,2)),"000000000000"),7,3)&amp;"."&amp;MID(TEXT(INT(ROUND(Retenciones!$D51,2)),"000000000000"),10,3),IF(MID(TEXT(INT(ROUND(Retenciones!$D51,2)),"000000000000"),4,3)&lt;&gt;"000",TEXT(VALUE(MID(TEXT(INT(ROUND(Retenciones!$D51,2)),"000000000000"),4,3)),"0")&amp;"."&amp;MID(TEXT(INT(ROUND(Retenciones!$D51,2)),"000000000000"),7,3)&amp;"."&amp;MID(TEXT(INT(ROUND(Retenciones!$D51,2)),"000000000000"),10,3),IF(MID(TEXT(INT(ROUND(Retenciones!$D51,2)),"000000000000"),7,3)&lt;&gt;"000",TEXT(VALUE(MID(TEXT(INT(ROUND(Retenciones!$D51,2)),"000000000000"),7,3)),"0")&amp;"."&amp;MID(TEXT(INT(ROUND(Retenciones!$D51,2)),"000000000000"),10,3),TEXT(VALUE(MID(TEXT(INT(ROUND(Retenciones!$D51,2)),"000000000000"),10,3)),"0"))))&amp;","&amp;TEXT(ROUND((ROUND(Retenciones!$D51,2)-INT(ROUND(Retenciones!$D51,2)))*100,0),"00"),"")</f>
        <v/>
      </c>
      <c r="E1585" s="37"/>
    </row>
    <row r="1586" spans="2:5">
      <c r="B1586" s="36"/>
      <c r="C1586" s="38" t="s">
        <v>140</v>
      </c>
      <c r="D1586" s="39" t="str">
        <f>IF(Retenciones!$A51&lt;&gt;"","NO","")</f>
        <v/>
      </c>
      <c r="E1586" s="37"/>
    </row>
    <row r="1587" spans="2:5">
      <c r="B1587" s="36"/>
      <c r="C1587" s="38" t="s">
        <v>141</v>
      </c>
      <c r="D1587" s="43" t="str">
        <f>IF(Retenciones!$A51&lt;&gt;"","$ "&amp;IF(MID(TEXT(INT(ROUND(Retenciones!$K51,2)),"000000000000"),1,3)&lt;&gt;"000",TEXT(VALUE(MID(TEXT(INT(ROUND(Retenciones!$K51,2)),"000000000000"),1,3)),"0")&amp;"."&amp;MID(TEXT(INT(ROUND(Retenciones!$K51,2)),"000000000000"),4,3)&amp;"."&amp;MID(TEXT(INT(ROUND(Retenciones!$K51,2)),"000000000000"),7,3)&amp;"."&amp;MID(TEXT(INT(ROUND(Retenciones!$K51,2)),"000000000000"),10,3),IF(MID(TEXT(INT(ROUND(Retenciones!$K51,2)),"000000000000"),4,3)&lt;&gt;"000",TEXT(VALUE(MID(TEXT(INT(ROUND(Retenciones!$K51,2)),"000000000000"),4,3)),"0")&amp;"."&amp;MID(TEXT(INT(ROUND(Retenciones!$K51,2)),"000000000000"),7,3)&amp;"."&amp;MID(TEXT(INT(ROUND(Retenciones!$K51,2)),"000000000000"),10,3),IF(MID(TEXT(INT(ROUND(Retenciones!$K51,2)),"000000000000"),7,3)&lt;&gt;"000",TEXT(VALUE(MID(TEXT(INT(ROUND(Retenciones!$K51,2)),"000000000000"),7,3)),"0")&amp;"."&amp;MID(TEXT(INT(ROUND(Retenciones!$K51,2)),"000000000000"),10,3),TEXT(VALUE(MID(TEXT(INT(ROUND(Retenciones!$K51,2)),"000000000000"),10,3)),"0"))))&amp;","&amp;TEXT(ROUND((ROUND(Retenciones!$K51,2)-INT(ROUND(Retenciones!$K51,2)))*100,0),"00"),"")</f>
        <v/>
      </c>
      <c r="E1587" s="37"/>
    </row>
    <row r="1588" spans="2:5">
      <c r="B1588" s="36"/>
      <c r="E1588" s="37"/>
    </row>
    <row r="1589" spans="2:5">
      <c r="B1589" s="36"/>
      <c r="E1589" s="37"/>
    </row>
    <row r="1590" spans="2:5">
      <c r="B1590" s="36"/>
      <c r="C1590" s="44" t="s">
        <v>142</v>
      </c>
      <c r="D1590" s="45"/>
      <c r="E1590" s="37"/>
    </row>
    <row r="1591" spans="2:5">
      <c r="B1591" s="36"/>
      <c r="E1591" s="37"/>
    </row>
    <row r="1592" spans="2:5">
      <c r="B1592" s="36"/>
      <c r="C1592" s="38" t="s">
        <v>143</v>
      </c>
      <c r="D1592" s="39" t="str">
        <f>IF(Retenciones!$A51&lt;&gt;"",'Datos del Cliente'!$C$7,"")</f>
        <v/>
      </c>
      <c r="E1592" s="37"/>
    </row>
    <row r="1593" spans="2:5">
      <c r="B1593" s="36"/>
      <c r="C1593" s="38" t="s">
        <v>144</v>
      </c>
      <c r="D1593" s="39" t="str">
        <f>IF(Retenciones!$A51&lt;&gt;"",'Datos del Cliente'!$C$14,"")</f>
        <v/>
      </c>
      <c r="E1593" s="37"/>
    </row>
    <row r="1594" spans="2:5">
      <c r="B1594" s="36"/>
      <c r="E1594" s="37"/>
    </row>
    <row r="1595" spans="2:5" ht="15" customHeight="1">
      <c r="B1595" s="36"/>
      <c r="C1595" s="84" t="s">
        <v>145</v>
      </c>
      <c r="D1595" s="84"/>
      <c r="E1595" s="37"/>
    </row>
    <row r="1596" spans="2:5">
      <c r="B1596" s="36"/>
      <c r="C1596" s="84"/>
      <c r="D1596" s="84"/>
      <c r="E1596" s="37"/>
    </row>
    <row r="1597" spans="2:5">
      <c r="B1597" s="36"/>
      <c r="C1597" s="84"/>
      <c r="D1597" s="84"/>
      <c r="E1597" s="37"/>
    </row>
    <row r="1598" spans="2:5">
      <c r="B1598" s="46"/>
      <c r="C1598" s="47"/>
      <c r="D1598" s="47"/>
      <c r="E1598" s="48"/>
    </row>
    <row r="1600" spans="2:5" ht="25.5" customHeight="1">
      <c r="B1600" s="34"/>
      <c r="C1600" s="85" t="s">
        <v>127</v>
      </c>
      <c r="D1600" s="85"/>
      <c r="E1600" s="35"/>
    </row>
    <row r="1601" spans="2:5">
      <c r="B1601" s="36"/>
      <c r="E1601" s="37"/>
    </row>
    <row r="1602" spans="2:5">
      <c r="B1602" s="36"/>
      <c r="C1602" s="38" t="s">
        <v>128</v>
      </c>
      <c r="D1602" s="39" t="str">
        <f>IF(Retenciones!$A52&lt;&gt;"","0000-"&amp;TEXT(Retenciones!$I52,"YYYY")&amp;"-"&amp;TEXT((N('Datos del Cliente'!$C$17)+COUNTIF(Retenciones!$A$5:$A52,"&lt;&gt;")),"000000"),"")</f>
        <v/>
      </c>
      <c r="E1602" s="37"/>
    </row>
    <row r="1603" spans="2:5">
      <c r="B1603" s="36"/>
      <c r="C1603" s="38" t="s">
        <v>129</v>
      </c>
      <c r="D1603" s="39" t="str">
        <f>IF(Retenciones!$A52&lt;&gt;"",TEXT(Retenciones!$I52,"DD/MM/YYYY"),"")</f>
        <v/>
      </c>
      <c r="E1603" s="37"/>
    </row>
    <row r="1604" spans="2:5">
      <c r="B1604" s="36"/>
      <c r="E1604" s="37"/>
    </row>
    <row r="1605" spans="2:5">
      <c r="B1605" s="36"/>
      <c r="C1605" s="86" t="s">
        <v>130</v>
      </c>
      <c r="D1605" s="86"/>
      <c r="E1605" s="37"/>
    </row>
    <row r="1606" spans="2:5">
      <c r="B1606" s="36"/>
      <c r="C1606" s="38" t="s">
        <v>131</v>
      </c>
      <c r="D1606" s="39" t="str">
        <f>IF(Retenciones!$A52&lt;&gt;"",'Datos del Cliente'!$C$7,"")</f>
        <v/>
      </c>
      <c r="E1606" s="37"/>
    </row>
    <row r="1607" spans="2:5">
      <c r="B1607" s="36"/>
      <c r="C1607" s="38" t="s">
        <v>132</v>
      </c>
      <c r="D1607" s="40" t="str">
        <f>IFERROR(IF(Retenciones!$A52&lt;&gt;"",+('Datos del Cliente'!$C$8),""),"")</f>
        <v/>
      </c>
      <c r="E1607" s="37"/>
    </row>
    <row r="1608" spans="2:5" ht="25.5" customHeight="1">
      <c r="B1608" s="36"/>
      <c r="C1608" s="38" t="s">
        <v>133</v>
      </c>
      <c r="D1608" s="41" t="str">
        <f>IF(Retenciones!$A52&lt;&gt;"",'Datos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608" s="37"/>
    </row>
    <row r="1609" spans="2:5">
      <c r="B1609" s="36"/>
      <c r="E1609" s="37"/>
    </row>
    <row r="1610" spans="2:5">
      <c r="B1610" s="36"/>
      <c r="C1610" s="86" t="s">
        <v>134</v>
      </c>
      <c r="D1610" s="86"/>
      <c r="E1610" s="37"/>
    </row>
    <row r="1611" spans="2:5">
      <c r="B1611" s="36"/>
      <c r="C1611" s="38" t="s">
        <v>131</v>
      </c>
      <c r="D1611" s="39" t="str">
        <f>IFERROR(IF(Retenciones!$A52&lt;&gt;"",INDEX('Sujetos Retenidos'!$B$5:$B$204,MATCH(Retenciones!$O52,'Sujetos Retenidos'!$A$5:$A$204,0)),""),"")</f>
        <v/>
      </c>
      <c r="E1611" s="37"/>
    </row>
    <row r="1612" spans="2:5">
      <c r="B1612" s="36"/>
      <c r="C1612" s="38" t="s">
        <v>132</v>
      </c>
      <c r="D1612" s="40" t="str">
        <f>IFERROR(IF(Retenciones!$A52&lt;&gt;"",+INDEX('Sujetos Retenidos'!$A$5:$A$204,MATCH(Retenciones!$O52,'Sujetos Retenidos'!$A$5:$A$204,0)),""),"")</f>
        <v/>
      </c>
      <c r="E1612" s="37"/>
    </row>
    <row r="1613" spans="2:5" ht="25.5" customHeight="1">
      <c r="B1613" s="36"/>
      <c r="C1613" s="38" t="s">
        <v>133</v>
      </c>
      <c r="D1613" s="41" t="str">
        <f>IFERROR(IF(Retenciones!$A52&lt;&gt;"",INDEX('Sujetos Retenidos'!$C$5:$C$204,MATCH(Retenciones!$O52,'Sujetos Retenidos'!$A$5:$A$204,0))&amp;" Localidad: "&amp;INDEX('Sujetos Retenidos'!$D$5:$D$204,MATCH(Retenciones!$O52,'Sujetos Retenidos'!$A$5:$A$204,0))&amp;" Provincia: "&amp;IF(ISNUMBER(SEARCH(" - ",INDEX('Sujetos Retenidos'!$E$5:$E$204,MATCH(Retenciones!$O52,'Sujetos Retenidos'!$A$5:$A$204,0)))),MID(INDEX('Sujetos Retenidos'!$E$5:$E$204,MATCH(Retenciones!$O52,'Sujetos Retenidos'!$A$5:$A$204,0)),SEARCH(" - ",INDEX('Sujetos Retenidos'!$E$5:$E$204,MATCH(Retenciones!$O52,'Sujetos Retenidos'!$A$5:$A$204,0)))+3,255),INDEX('Sujetos Retenidos'!$E$5:$E$204,MATCH(Retenciones!$O52,'Sujetos Retenidos'!$A$5:$A$204,0)))&amp;" C.P.: "&amp;INDEX('Sujetos Retenidos'!$F$5:$F$204,MATCH(Retenciones!$O52,'Sujetos Retenidos'!$A$5:$A$204,0)),""),"")</f>
        <v/>
      </c>
      <c r="E1613" s="37"/>
    </row>
    <row r="1614" spans="2:5">
      <c r="B1614" s="36"/>
      <c r="E1614" s="37"/>
    </row>
    <row r="1615" spans="2:5">
      <c r="B1615" s="36"/>
      <c r="C1615" s="86" t="s">
        <v>135</v>
      </c>
      <c r="D1615" s="86"/>
      <c r="E1615" s="37"/>
    </row>
    <row r="1616" spans="2:5" ht="21.75" customHeight="1">
      <c r="B1616" s="36"/>
      <c r="C1616" s="38" t="s">
        <v>136</v>
      </c>
      <c r="D1616" s="41" t="str">
        <f>IF(Retenciones!$A52&lt;&gt;"",SUBSTITUTE(IF(ISNUMBER(SEARCH(" (",IF(ISNUMBER(SEARCH(" - ",Retenciones!$E52)),MID(Retenciones!$E52,SEARCH(" - ",Retenciones!$E52)+3,255),Retenciones!$E52))),LEFT(IF(ISNUMBER(SEARCH(" - ",Retenciones!$E52)),MID(Retenciones!$E52,SEARCH(" - ",Retenciones!$E52)+3,255),Retenciones!$E52),SEARCH(" (",IF(ISNUMBER(SEARCH(" - ",Retenciones!$E52)),MID(Retenciones!$E52,SEARCH(" - ",Retenciones!$E52)+3,255),Retenciones!$E52))-1),IF(ISNUMBER(SEARCH(" - ",Retenciones!$E52)),MID(Retenciones!$E52,SEARCH(" - ",Retenciones!$E52)+3,255),Retenciones!$E52)),"—","-"),"")</f>
        <v/>
      </c>
      <c r="E1616" s="37"/>
    </row>
    <row r="1617" spans="2:5" ht="21.75" customHeight="1">
      <c r="B1617" s="36"/>
      <c r="C1617" s="38" t="s">
        <v>137</v>
      </c>
      <c r="D1617" s="41" t="str">
        <f>IF(Retenciones!$A52&lt;&gt;"",IF(ISNUMBER(SEARCH(" - ",Retenciones!$F52)),MID(Retenciones!$F52,SEARCH(" - ",Retenciones!$F52)+3,255),Retenciones!$F52),"")</f>
        <v/>
      </c>
      <c r="E1617" s="37"/>
    </row>
    <row r="1618" spans="2:5" ht="21.75" customHeight="1">
      <c r="B1618" s="36"/>
      <c r="C1618" s="38" t="s">
        <v>138</v>
      </c>
      <c r="D1618" s="41" t="str">
        <f>IF(Retenciones!$A52&lt;&gt;"",Retenciones!$A52&amp;" Nro. "&amp;TEXT(Retenciones!$C52,"000000000000"),"")</f>
        <v/>
      </c>
      <c r="E1618" s="37"/>
    </row>
    <row r="1619" spans="2:5">
      <c r="B1619" s="36"/>
      <c r="C1619" s="38" t="s">
        <v>139</v>
      </c>
      <c r="D1619" s="42" t="str">
        <f>IF(Retenciones!$A52&lt;&gt;"","$ "&amp;IF(MID(TEXT(INT(ROUND(Retenciones!$D52,2)),"000000000000"),1,3)&lt;&gt;"000",TEXT(VALUE(MID(TEXT(INT(ROUND(Retenciones!$D52,2)),"000000000000"),1,3)),"0")&amp;"."&amp;MID(TEXT(INT(ROUND(Retenciones!$D52,2)),"000000000000"),4,3)&amp;"."&amp;MID(TEXT(INT(ROUND(Retenciones!$D52,2)),"000000000000"),7,3)&amp;"."&amp;MID(TEXT(INT(ROUND(Retenciones!$D52,2)),"000000000000"),10,3),IF(MID(TEXT(INT(ROUND(Retenciones!$D52,2)),"000000000000"),4,3)&lt;&gt;"000",TEXT(VALUE(MID(TEXT(INT(ROUND(Retenciones!$D52,2)),"000000000000"),4,3)),"0")&amp;"."&amp;MID(TEXT(INT(ROUND(Retenciones!$D52,2)),"000000000000"),7,3)&amp;"."&amp;MID(TEXT(INT(ROUND(Retenciones!$D52,2)),"000000000000"),10,3),IF(MID(TEXT(INT(ROUND(Retenciones!$D52,2)),"000000000000"),7,3)&lt;&gt;"000",TEXT(VALUE(MID(TEXT(INT(ROUND(Retenciones!$D52,2)),"000000000000"),7,3)),"0")&amp;"."&amp;MID(TEXT(INT(ROUND(Retenciones!$D52,2)),"000000000000"),10,3),TEXT(VALUE(MID(TEXT(INT(ROUND(Retenciones!$D52,2)),"000000000000"),10,3)),"0"))))&amp;","&amp;TEXT(ROUND((ROUND(Retenciones!$D52,2)-INT(ROUND(Retenciones!$D52,2)))*100,0),"00"),"")</f>
        <v/>
      </c>
      <c r="E1619" s="37"/>
    </row>
    <row r="1620" spans="2:5">
      <c r="B1620" s="36"/>
      <c r="C1620" s="38" t="s">
        <v>140</v>
      </c>
      <c r="D1620" s="39" t="str">
        <f>IF(Retenciones!$A52&lt;&gt;"","NO","")</f>
        <v/>
      </c>
      <c r="E1620" s="37"/>
    </row>
    <row r="1621" spans="2:5">
      <c r="B1621" s="36"/>
      <c r="C1621" s="38" t="s">
        <v>141</v>
      </c>
      <c r="D1621" s="43" t="str">
        <f>IF(Retenciones!$A52&lt;&gt;"","$ "&amp;IF(MID(TEXT(INT(ROUND(Retenciones!$K52,2)),"000000000000"),1,3)&lt;&gt;"000",TEXT(VALUE(MID(TEXT(INT(ROUND(Retenciones!$K52,2)),"000000000000"),1,3)),"0")&amp;"."&amp;MID(TEXT(INT(ROUND(Retenciones!$K52,2)),"000000000000"),4,3)&amp;"."&amp;MID(TEXT(INT(ROUND(Retenciones!$K52,2)),"000000000000"),7,3)&amp;"."&amp;MID(TEXT(INT(ROUND(Retenciones!$K52,2)),"000000000000"),10,3),IF(MID(TEXT(INT(ROUND(Retenciones!$K52,2)),"000000000000"),4,3)&lt;&gt;"000",TEXT(VALUE(MID(TEXT(INT(ROUND(Retenciones!$K52,2)),"000000000000"),4,3)),"0")&amp;"."&amp;MID(TEXT(INT(ROUND(Retenciones!$K52,2)),"000000000000"),7,3)&amp;"."&amp;MID(TEXT(INT(ROUND(Retenciones!$K52,2)),"000000000000"),10,3),IF(MID(TEXT(INT(ROUND(Retenciones!$K52,2)),"000000000000"),7,3)&lt;&gt;"000",TEXT(VALUE(MID(TEXT(INT(ROUND(Retenciones!$K52,2)),"000000000000"),7,3)),"0")&amp;"."&amp;MID(TEXT(INT(ROUND(Retenciones!$K52,2)),"000000000000"),10,3),TEXT(VALUE(MID(TEXT(INT(ROUND(Retenciones!$K52,2)),"000000000000"),10,3)),"0"))))&amp;","&amp;TEXT(ROUND((ROUND(Retenciones!$K52,2)-INT(ROUND(Retenciones!$K52,2)))*100,0),"00"),"")</f>
        <v/>
      </c>
      <c r="E1621" s="37"/>
    </row>
    <row r="1622" spans="2:5">
      <c r="B1622" s="36"/>
      <c r="E1622" s="37"/>
    </row>
    <row r="1623" spans="2:5">
      <c r="B1623" s="36"/>
      <c r="E1623" s="37"/>
    </row>
    <row r="1624" spans="2:5">
      <c r="B1624" s="36"/>
      <c r="C1624" s="44" t="s">
        <v>142</v>
      </c>
      <c r="D1624" s="45"/>
      <c r="E1624" s="37"/>
    </row>
    <row r="1625" spans="2:5">
      <c r="B1625" s="36"/>
      <c r="E1625" s="37"/>
    </row>
    <row r="1626" spans="2:5">
      <c r="B1626" s="36"/>
      <c r="C1626" s="38" t="s">
        <v>143</v>
      </c>
      <c r="D1626" s="39" t="str">
        <f>IF(Retenciones!$A52&lt;&gt;"",'Datos del Cliente'!$C$7,"")</f>
        <v/>
      </c>
      <c r="E1626" s="37"/>
    </row>
    <row r="1627" spans="2:5">
      <c r="B1627" s="36"/>
      <c r="C1627" s="38" t="s">
        <v>144</v>
      </c>
      <c r="D1627" s="39" t="str">
        <f>IF(Retenciones!$A52&lt;&gt;"",'Datos del Cliente'!$C$14,"")</f>
        <v/>
      </c>
      <c r="E1627" s="37"/>
    </row>
    <row r="1628" spans="2:5">
      <c r="B1628" s="36"/>
      <c r="E1628" s="37"/>
    </row>
    <row r="1629" spans="2:5" ht="15" customHeight="1">
      <c r="B1629" s="36"/>
      <c r="C1629" s="84" t="s">
        <v>145</v>
      </c>
      <c r="D1629" s="84"/>
      <c r="E1629" s="37"/>
    </row>
    <row r="1630" spans="2:5">
      <c r="B1630" s="36"/>
      <c r="C1630" s="84"/>
      <c r="D1630" s="84"/>
      <c r="E1630" s="37"/>
    </row>
    <row r="1631" spans="2:5">
      <c r="B1631" s="36"/>
      <c r="C1631" s="84"/>
      <c r="D1631" s="84"/>
      <c r="E1631" s="37"/>
    </row>
    <row r="1632" spans="2:5">
      <c r="B1632" s="46"/>
      <c r="C1632" s="47"/>
      <c r="D1632" s="47"/>
      <c r="E1632" s="48"/>
    </row>
    <row r="1634" spans="2:5" ht="25.5" customHeight="1">
      <c r="B1634" s="34"/>
      <c r="C1634" s="85" t="s">
        <v>127</v>
      </c>
      <c r="D1634" s="85"/>
      <c r="E1634" s="35"/>
    </row>
    <row r="1635" spans="2:5">
      <c r="B1635" s="36"/>
      <c r="E1635" s="37"/>
    </row>
    <row r="1636" spans="2:5">
      <c r="B1636" s="36"/>
      <c r="C1636" s="38" t="s">
        <v>128</v>
      </c>
      <c r="D1636" s="39" t="str">
        <f>IF(Retenciones!$A53&lt;&gt;"","0000-"&amp;TEXT(Retenciones!$I53,"YYYY")&amp;"-"&amp;TEXT((N('Datos del Cliente'!$C$17)+COUNTIF(Retenciones!$A$5:$A53,"&lt;&gt;")),"000000"),"")</f>
        <v/>
      </c>
      <c r="E1636" s="37"/>
    </row>
    <row r="1637" spans="2:5">
      <c r="B1637" s="36"/>
      <c r="C1637" s="38" t="s">
        <v>129</v>
      </c>
      <c r="D1637" s="39" t="str">
        <f>IF(Retenciones!$A53&lt;&gt;"",TEXT(Retenciones!$I53,"DD/MM/YYYY"),"")</f>
        <v/>
      </c>
      <c r="E1637" s="37"/>
    </row>
    <row r="1638" spans="2:5">
      <c r="B1638" s="36"/>
      <c r="E1638" s="37"/>
    </row>
    <row r="1639" spans="2:5">
      <c r="B1639" s="36"/>
      <c r="C1639" s="86" t="s">
        <v>130</v>
      </c>
      <c r="D1639" s="86"/>
      <c r="E1639" s="37"/>
    </row>
    <row r="1640" spans="2:5">
      <c r="B1640" s="36"/>
      <c r="C1640" s="38" t="s">
        <v>131</v>
      </c>
      <c r="D1640" s="39" t="str">
        <f>IF(Retenciones!$A53&lt;&gt;"",'Datos del Cliente'!$C$7,"")</f>
        <v/>
      </c>
      <c r="E1640" s="37"/>
    </row>
    <row r="1641" spans="2:5">
      <c r="B1641" s="36"/>
      <c r="C1641" s="38" t="s">
        <v>132</v>
      </c>
      <c r="D1641" s="40" t="str">
        <f>IFERROR(IF(Retenciones!$A53&lt;&gt;"",+('Datos del Cliente'!$C$8),""),"")</f>
        <v/>
      </c>
      <c r="E1641" s="37"/>
    </row>
    <row r="1642" spans="2:5" ht="25.5" customHeight="1">
      <c r="B1642" s="36"/>
      <c r="C1642" s="38" t="s">
        <v>133</v>
      </c>
      <c r="D1642" s="41" t="str">
        <f>IF(Retenciones!$A53&lt;&gt;"",'Datos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642" s="37"/>
    </row>
    <row r="1643" spans="2:5">
      <c r="B1643" s="36"/>
      <c r="E1643" s="37"/>
    </row>
    <row r="1644" spans="2:5">
      <c r="B1644" s="36"/>
      <c r="C1644" s="86" t="s">
        <v>134</v>
      </c>
      <c r="D1644" s="86"/>
      <c r="E1644" s="37"/>
    </row>
    <row r="1645" spans="2:5">
      <c r="B1645" s="36"/>
      <c r="C1645" s="38" t="s">
        <v>131</v>
      </c>
      <c r="D1645" s="39" t="str">
        <f>IFERROR(IF(Retenciones!$A53&lt;&gt;"",INDEX('Sujetos Retenidos'!$B$5:$B$204,MATCH(Retenciones!$O53,'Sujetos Retenidos'!$A$5:$A$204,0)),""),"")</f>
        <v/>
      </c>
      <c r="E1645" s="37"/>
    </row>
    <row r="1646" spans="2:5">
      <c r="B1646" s="36"/>
      <c r="C1646" s="38" t="s">
        <v>132</v>
      </c>
      <c r="D1646" s="40" t="str">
        <f>IFERROR(IF(Retenciones!$A53&lt;&gt;"",+INDEX('Sujetos Retenidos'!$A$5:$A$204,MATCH(Retenciones!$O53,'Sujetos Retenidos'!$A$5:$A$204,0)),""),"")</f>
        <v/>
      </c>
      <c r="E1646" s="37"/>
    </row>
    <row r="1647" spans="2:5" ht="25.5" customHeight="1">
      <c r="B1647" s="36"/>
      <c r="C1647" s="38" t="s">
        <v>133</v>
      </c>
      <c r="D1647" s="41" t="str">
        <f>IFERROR(IF(Retenciones!$A53&lt;&gt;"",INDEX('Sujetos Retenidos'!$C$5:$C$204,MATCH(Retenciones!$O53,'Sujetos Retenidos'!$A$5:$A$204,0))&amp;" Localidad: "&amp;INDEX('Sujetos Retenidos'!$D$5:$D$204,MATCH(Retenciones!$O53,'Sujetos Retenidos'!$A$5:$A$204,0))&amp;" Provincia: "&amp;IF(ISNUMBER(SEARCH(" - ",INDEX('Sujetos Retenidos'!$E$5:$E$204,MATCH(Retenciones!$O53,'Sujetos Retenidos'!$A$5:$A$204,0)))),MID(INDEX('Sujetos Retenidos'!$E$5:$E$204,MATCH(Retenciones!$O53,'Sujetos Retenidos'!$A$5:$A$204,0)),SEARCH(" - ",INDEX('Sujetos Retenidos'!$E$5:$E$204,MATCH(Retenciones!$O53,'Sujetos Retenidos'!$A$5:$A$204,0)))+3,255),INDEX('Sujetos Retenidos'!$E$5:$E$204,MATCH(Retenciones!$O53,'Sujetos Retenidos'!$A$5:$A$204,0)))&amp;" C.P.: "&amp;INDEX('Sujetos Retenidos'!$F$5:$F$204,MATCH(Retenciones!$O53,'Sujetos Retenidos'!$A$5:$A$204,0)),""),"")</f>
        <v/>
      </c>
      <c r="E1647" s="37"/>
    </row>
    <row r="1648" spans="2:5">
      <c r="B1648" s="36"/>
      <c r="E1648" s="37"/>
    </row>
    <row r="1649" spans="2:5">
      <c r="B1649" s="36"/>
      <c r="C1649" s="86" t="s">
        <v>135</v>
      </c>
      <c r="D1649" s="86"/>
      <c r="E1649" s="37"/>
    </row>
    <row r="1650" spans="2:5" ht="21.75" customHeight="1">
      <c r="B1650" s="36"/>
      <c r="C1650" s="38" t="s">
        <v>136</v>
      </c>
      <c r="D1650" s="41" t="str">
        <f>IF(Retenciones!$A53&lt;&gt;"",SUBSTITUTE(IF(ISNUMBER(SEARCH(" (",IF(ISNUMBER(SEARCH(" - ",Retenciones!$E53)),MID(Retenciones!$E53,SEARCH(" - ",Retenciones!$E53)+3,255),Retenciones!$E53))),LEFT(IF(ISNUMBER(SEARCH(" - ",Retenciones!$E53)),MID(Retenciones!$E53,SEARCH(" - ",Retenciones!$E53)+3,255),Retenciones!$E53),SEARCH(" (",IF(ISNUMBER(SEARCH(" - ",Retenciones!$E53)),MID(Retenciones!$E53,SEARCH(" - ",Retenciones!$E53)+3,255),Retenciones!$E53))-1),IF(ISNUMBER(SEARCH(" - ",Retenciones!$E53)),MID(Retenciones!$E53,SEARCH(" - ",Retenciones!$E53)+3,255),Retenciones!$E53)),"—","-"),"")</f>
        <v/>
      </c>
      <c r="E1650" s="37"/>
    </row>
    <row r="1651" spans="2:5" ht="21.75" customHeight="1">
      <c r="B1651" s="36"/>
      <c r="C1651" s="38" t="s">
        <v>137</v>
      </c>
      <c r="D1651" s="41" t="str">
        <f>IF(Retenciones!$A53&lt;&gt;"",IF(ISNUMBER(SEARCH(" - ",Retenciones!$F53)),MID(Retenciones!$F53,SEARCH(" - ",Retenciones!$F53)+3,255),Retenciones!$F53),"")</f>
        <v/>
      </c>
      <c r="E1651" s="37"/>
    </row>
    <row r="1652" spans="2:5" ht="21.75" customHeight="1">
      <c r="B1652" s="36"/>
      <c r="C1652" s="38" t="s">
        <v>138</v>
      </c>
      <c r="D1652" s="41" t="str">
        <f>IF(Retenciones!$A53&lt;&gt;"",Retenciones!$A53&amp;" Nro. "&amp;TEXT(Retenciones!$C53,"000000000000"),"")</f>
        <v/>
      </c>
      <c r="E1652" s="37"/>
    </row>
    <row r="1653" spans="2:5">
      <c r="B1653" s="36"/>
      <c r="C1653" s="38" t="s">
        <v>139</v>
      </c>
      <c r="D1653" s="42" t="str">
        <f>IF(Retenciones!$A53&lt;&gt;"","$ "&amp;IF(MID(TEXT(INT(ROUND(Retenciones!$D53,2)),"000000000000"),1,3)&lt;&gt;"000",TEXT(VALUE(MID(TEXT(INT(ROUND(Retenciones!$D53,2)),"000000000000"),1,3)),"0")&amp;"."&amp;MID(TEXT(INT(ROUND(Retenciones!$D53,2)),"000000000000"),4,3)&amp;"."&amp;MID(TEXT(INT(ROUND(Retenciones!$D53,2)),"000000000000"),7,3)&amp;"."&amp;MID(TEXT(INT(ROUND(Retenciones!$D53,2)),"000000000000"),10,3),IF(MID(TEXT(INT(ROUND(Retenciones!$D53,2)),"000000000000"),4,3)&lt;&gt;"000",TEXT(VALUE(MID(TEXT(INT(ROUND(Retenciones!$D53,2)),"000000000000"),4,3)),"0")&amp;"."&amp;MID(TEXT(INT(ROUND(Retenciones!$D53,2)),"000000000000"),7,3)&amp;"."&amp;MID(TEXT(INT(ROUND(Retenciones!$D53,2)),"000000000000"),10,3),IF(MID(TEXT(INT(ROUND(Retenciones!$D53,2)),"000000000000"),7,3)&lt;&gt;"000",TEXT(VALUE(MID(TEXT(INT(ROUND(Retenciones!$D53,2)),"000000000000"),7,3)),"0")&amp;"."&amp;MID(TEXT(INT(ROUND(Retenciones!$D53,2)),"000000000000"),10,3),TEXT(VALUE(MID(TEXT(INT(ROUND(Retenciones!$D53,2)),"000000000000"),10,3)),"0"))))&amp;","&amp;TEXT(ROUND((ROUND(Retenciones!$D53,2)-INT(ROUND(Retenciones!$D53,2)))*100,0),"00"),"")</f>
        <v/>
      </c>
      <c r="E1653" s="37"/>
    </row>
    <row r="1654" spans="2:5">
      <c r="B1654" s="36"/>
      <c r="C1654" s="38" t="s">
        <v>140</v>
      </c>
      <c r="D1654" s="39" t="str">
        <f>IF(Retenciones!$A53&lt;&gt;"","NO","")</f>
        <v/>
      </c>
      <c r="E1654" s="37"/>
    </row>
    <row r="1655" spans="2:5">
      <c r="B1655" s="36"/>
      <c r="C1655" s="38" t="s">
        <v>141</v>
      </c>
      <c r="D1655" s="43" t="str">
        <f>IF(Retenciones!$A53&lt;&gt;"","$ "&amp;IF(MID(TEXT(INT(ROUND(Retenciones!$K53,2)),"000000000000"),1,3)&lt;&gt;"000",TEXT(VALUE(MID(TEXT(INT(ROUND(Retenciones!$K53,2)),"000000000000"),1,3)),"0")&amp;"."&amp;MID(TEXT(INT(ROUND(Retenciones!$K53,2)),"000000000000"),4,3)&amp;"."&amp;MID(TEXT(INT(ROUND(Retenciones!$K53,2)),"000000000000"),7,3)&amp;"."&amp;MID(TEXT(INT(ROUND(Retenciones!$K53,2)),"000000000000"),10,3),IF(MID(TEXT(INT(ROUND(Retenciones!$K53,2)),"000000000000"),4,3)&lt;&gt;"000",TEXT(VALUE(MID(TEXT(INT(ROUND(Retenciones!$K53,2)),"000000000000"),4,3)),"0")&amp;"."&amp;MID(TEXT(INT(ROUND(Retenciones!$K53,2)),"000000000000"),7,3)&amp;"."&amp;MID(TEXT(INT(ROUND(Retenciones!$K53,2)),"000000000000"),10,3),IF(MID(TEXT(INT(ROUND(Retenciones!$K53,2)),"000000000000"),7,3)&lt;&gt;"000",TEXT(VALUE(MID(TEXT(INT(ROUND(Retenciones!$K53,2)),"000000000000"),7,3)),"0")&amp;"."&amp;MID(TEXT(INT(ROUND(Retenciones!$K53,2)),"000000000000"),10,3),TEXT(VALUE(MID(TEXT(INT(ROUND(Retenciones!$K53,2)),"000000000000"),10,3)),"0"))))&amp;","&amp;TEXT(ROUND((ROUND(Retenciones!$K53,2)-INT(ROUND(Retenciones!$K53,2)))*100,0),"00"),"")</f>
        <v/>
      </c>
      <c r="E1655" s="37"/>
    </row>
    <row r="1656" spans="2:5">
      <c r="B1656" s="36"/>
      <c r="E1656" s="37"/>
    </row>
    <row r="1657" spans="2:5">
      <c r="B1657" s="36"/>
      <c r="E1657" s="37"/>
    </row>
    <row r="1658" spans="2:5">
      <c r="B1658" s="36"/>
      <c r="C1658" s="44" t="s">
        <v>142</v>
      </c>
      <c r="D1658" s="45"/>
      <c r="E1658" s="37"/>
    </row>
    <row r="1659" spans="2:5">
      <c r="B1659" s="36"/>
      <c r="E1659" s="37"/>
    </row>
    <row r="1660" spans="2:5">
      <c r="B1660" s="36"/>
      <c r="C1660" s="38" t="s">
        <v>143</v>
      </c>
      <c r="D1660" s="39" t="str">
        <f>IF(Retenciones!$A53&lt;&gt;"",'Datos del Cliente'!$C$7,"")</f>
        <v/>
      </c>
      <c r="E1660" s="37"/>
    </row>
    <row r="1661" spans="2:5">
      <c r="B1661" s="36"/>
      <c r="C1661" s="38" t="s">
        <v>144</v>
      </c>
      <c r="D1661" s="39" t="str">
        <f>IF(Retenciones!$A53&lt;&gt;"",'Datos del Cliente'!$C$14,"")</f>
        <v/>
      </c>
      <c r="E1661" s="37"/>
    </row>
    <row r="1662" spans="2:5">
      <c r="B1662" s="36"/>
      <c r="E1662" s="37"/>
    </row>
    <row r="1663" spans="2:5" ht="15" customHeight="1">
      <c r="B1663" s="36"/>
      <c r="C1663" s="84" t="s">
        <v>145</v>
      </c>
      <c r="D1663" s="84"/>
      <c r="E1663" s="37"/>
    </row>
    <row r="1664" spans="2:5">
      <c r="B1664" s="36"/>
      <c r="C1664" s="84"/>
      <c r="D1664" s="84"/>
      <c r="E1664" s="37"/>
    </row>
    <row r="1665" spans="2:5">
      <c r="B1665" s="36"/>
      <c r="C1665" s="84"/>
      <c r="D1665" s="84"/>
      <c r="E1665" s="37"/>
    </row>
    <row r="1666" spans="2:5">
      <c r="B1666" s="46"/>
      <c r="C1666" s="47"/>
      <c r="D1666" s="47"/>
      <c r="E1666" s="48"/>
    </row>
    <row r="1668" spans="2:5" ht="25.5" customHeight="1">
      <c r="B1668" s="34"/>
      <c r="C1668" s="85" t="s">
        <v>127</v>
      </c>
      <c r="D1668" s="85"/>
      <c r="E1668" s="35"/>
    </row>
    <row r="1669" spans="2:5">
      <c r="B1669" s="36"/>
      <c r="E1669" s="37"/>
    </row>
    <row r="1670" spans="2:5">
      <c r="B1670" s="36"/>
      <c r="C1670" s="38" t="s">
        <v>128</v>
      </c>
      <c r="D1670" s="39" t="str">
        <f>IF(Retenciones!$A54&lt;&gt;"","0000-"&amp;TEXT(Retenciones!$I54,"YYYY")&amp;"-"&amp;TEXT((N('Datos del Cliente'!$C$17)+COUNTIF(Retenciones!$A$5:$A54,"&lt;&gt;")),"000000"),"")</f>
        <v/>
      </c>
      <c r="E1670" s="37"/>
    </row>
    <row r="1671" spans="2:5">
      <c r="B1671" s="36"/>
      <c r="C1671" s="38" t="s">
        <v>129</v>
      </c>
      <c r="D1671" s="39" t="str">
        <f>IF(Retenciones!$A54&lt;&gt;"",TEXT(Retenciones!$I54,"DD/MM/YYYY"),"")</f>
        <v/>
      </c>
      <c r="E1671" s="37"/>
    </row>
    <row r="1672" spans="2:5">
      <c r="B1672" s="36"/>
      <c r="E1672" s="37"/>
    </row>
    <row r="1673" spans="2:5">
      <c r="B1673" s="36"/>
      <c r="C1673" s="86" t="s">
        <v>130</v>
      </c>
      <c r="D1673" s="86"/>
      <c r="E1673" s="37"/>
    </row>
    <row r="1674" spans="2:5">
      <c r="B1674" s="36"/>
      <c r="C1674" s="38" t="s">
        <v>131</v>
      </c>
      <c r="D1674" s="39" t="str">
        <f>IF(Retenciones!$A54&lt;&gt;"",'Datos del Cliente'!$C$7,"")</f>
        <v/>
      </c>
      <c r="E1674" s="37"/>
    </row>
    <row r="1675" spans="2:5">
      <c r="B1675" s="36"/>
      <c r="C1675" s="38" t="s">
        <v>132</v>
      </c>
      <c r="D1675" s="40" t="str">
        <f>IFERROR(IF(Retenciones!$A54&lt;&gt;"",+('Datos del Cliente'!$C$8),""),"")</f>
        <v/>
      </c>
      <c r="E1675" s="37"/>
    </row>
    <row r="1676" spans="2:5" ht="25.5" customHeight="1">
      <c r="B1676" s="36"/>
      <c r="C1676" s="38" t="s">
        <v>133</v>
      </c>
      <c r="D1676" s="41" t="str">
        <f>IF(Retenciones!$A54&lt;&gt;"",'Datos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676" s="37"/>
    </row>
    <row r="1677" spans="2:5">
      <c r="B1677" s="36"/>
      <c r="E1677" s="37"/>
    </row>
    <row r="1678" spans="2:5">
      <c r="B1678" s="36"/>
      <c r="C1678" s="86" t="s">
        <v>134</v>
      </c>
      <c r="D1678" s="86"/>
      <c r="E1678" s="37"/>
    </row>
    <row r="1679" spans="2:5">
      <c r="B1679" s="36"/>
      <c r="C1679" s="38" t="s">
        <v>131</v>
      </c>
      <c r="D1679" s="39" t="str">
        <f>IFERROR(IF(Retenciones!$A54&lt;&gt;"",INDEX('Sujetos Retenidos'!$B$5:$B$204,MATCH(Retenciones!$O54,'Sujetos Retenidos'!$A$5:$A$204,0)),""),"")</f>
        <v/>
      </c>
      <c r="E1679" s="37"/>
    </row>
    <row r="1680" spans="2:5">
      <c r="B1680" s="36"/>
      <c r="C1680" s="38" t="s">
        <v>132</v>
      </c>
      <c r="D1680" s="40" t="str">
        <f>IFERROR(IF(Retenciones!$A54&lt;&gt;"",+INDEX('Sujetos Retenidos'!$A$5:$A$204,MATCH(Retenciones!$O54,'Sujetos Retenidos'!$A$5:$A$204,0)),""),"")</f>
        <v/>
      </c>
      <c r="E1680" s="37"/>
    </row>
    <row r="1681" spans="2:5" ht="25.5" customHeight="1">
      <c r="B1681" s="36"/>
      <c r="C1681" s="38" t="s">
        <v>133</v>
      </c>
      <c r="D1681" s="41" t="str">
        <f>IFERROR(IF(Retenciones!$A54&lt;&gt;"",INDEX('Sujetos Retenidos'!$C$5:$C$204,MATCH(Retenciones!$O54,'Sujetos Retenidos'!$A$5:$A$204,0))&amp;" Localidad: "&amp;INDEX('Sujetos Retenidos'!$D$5:$D$204,MATCH(Retenciones!$O54,'Sujetos Retenidos'!$A$5:$A$204,0))&amp;" Provincia: "&amp;IF(ISNUMBER(SEARCH(" - ",INDEX('Sujetos Retenidos'!$E$5:$E$204,MATCH(Retenciones!$O54,'Sujetos Retenidos'!$A$5:$A$204,0)))),MID(INDEX('Sujetos Retenidos'!$E$5:$E$204,MATCH(Retenciones!$O54,'Sujetos Retenidos'!$A$5:$A$204,0)),SEARCH(" - ",INDEX('Sujetos Retenidos'!$E$5:$E$204,MATCH(Retenciones!$O54,'Sujetos Retenidos'!$A$5:$A$204,0)))+3,255),INDEX('Sujetos Retenidos'!$E$5:$E$204,MATCH(Retenciones!$O54,'Sujetos Retenidos'!$A$5:$A$204,0)))&amp;" C.P.: "&amp;INDEX('Sujetos Retenidos'!$F$5:$F$204,MATCH(Retenciones!$O54,'Sujetos Retenidos'!$A$5:$A$204,0)),""),"")</f>
        <v/>
      </c>
      <c r="E1681" s="37"/>
    </row>
    <row r="1682" spans="2:5">
      <c r="B1682" s="36"/>
      <c r="E1682" s="37"/>
    </row>
    <row r="1683" spans="2:5">
      <c r="B1683" s="36"/>
      <c r="C1683" s="86" t="s">
        <v>135</v>
      </c>
      <c r="D1683" s="86"/>
      <c r="E1683" s="37"/>
    </row>
    <row r="1684" spans="2:5" ht="21.75" customHeight="1">
      <c r="B1684" s="36"/>
      <c r="C1684" s="38" t="s">
        <v>136</v>
      </c>
      <c r="D1684" s="41" t="str">
        <f>IF(Retenciones!$A54&lt;&gt;"",SUBSTITUTE(IF(ISNUMBER(SEARCH(" (",IF(ISNUMBER(SEARCH(" - ",Retenciones!$E54)),MID(Retenciones!$E54,SEARCH(" - ",Retenciones!$E54)+3,255),Retenciones!$E54))),LEFT(IF(ISNUMBER(SEARCH(" - ",Retenciones!$E54)),MID(Retenciones!$E54,SEARCH(" - ",Retenciones!$E54)+3,255),Retenciones!$E54),SEARCH(" (",IF(ISNUMBER(SEARCH(" - ",Retenciones!$E54)),MID(Retenciones!$E54,SEARCH(" - ",Retenciones!$E54)+3,255),Retenciones!$E54))-1),IF(ISNUMBER(SEARCH(" - ",Retenciones!$E54)),MID(Retenciones!$E54,SEARCH(" - ",Retenciones!$E54)+3,255),Retenciones!$E54)),"—","-"),"")</f>
        <v/>
      </c>
      <c r="E1684" s="37"/>
    </row>
    <row r="1685" spans="2:5" ht="21.75" customHeight="1">
      <c r="B1685" s="36"/>
      <c r="C1685" s="38" t="s">
        <v>137</v>
      </c>
      <c r="D1685" s="41" t="str">
        <f>IF(Retenciones!$A54&lt;&gt;"",IF(ISNUMBER(SEARCH(" - ",Retenciones!$F54)),MID(Retenciones!$F54,SEARCH(" - ",Retenciones!$F54)+3,255),Retenciones!$F54),"")</f>
        <v/>
      </c>
      <c r="E1685" s="37"/>
    </row>
    <row r="1686" spans="2:5" ht="21.75" customHeight="1">
      <c r="B1686" s="36"/>
      <c r="C1686" s="38" t="s">
        <v>138</v>
      </c>
      <c r="D1686" s="41" t="str">
        <f>IF(Retenciones!$A54&lt;&gt;"",Retenciones!$A54&amp;" Nro. "&amp;TEXT(Retenciones!$C54,"000000000000"),"")</f>
        <v/>
      </c>
      <c r="E1686" s="37"/>
    </row>
    <row r="1687" spans="2:5">
      <c r="B1687" s="36"/>
      <c r="C1687" s="38" t="s">
        <v>139</v>
      </c>
      <c r="D1687" s="42" t="str">
        <f>IF(Retenciones!$A54&lt;&gt;"","$ "&amp;IF(MID(TEXT(INT(ROUND(Retenciones!$D54,2)),"000000000000"),1,3)&lt;&gt;"000",TEXT(VALUE(MID(TEXT(INT(ROUND(Retenciones!$D54,2)),"000000000000"),1,3)),"0")&amp;"."&amp;MID(TEXT(INT(ROUND(Retenciones!$D54,2)),"000000000000"),4,3)&amp;"."&amp;MID(TEXT(INT(ROUND(Retenciones!$D54,2)),"000000000000"),7,3)&amp;"."&amp;MID(TEXT(INT(ROUND(Retenciones!$D54,2)),"000000000000"),10,3),IF(MID(TEXT(INT(ROUND(Retenciones!$D54,2)),"000000000000"),4,3)&lt;&gt;"000",TEXT(VALUE(MID(TEXT(INT(ROUND(Retenciones!$D54,2)),"000000000000"),4,3)),"0")&amp;"."&amp;MID(TEXT(INT(ROUND(Retenciones!$D54,2)),"000000000000"),7,3)&amp;"."&amp;MID(TEXT(INT(ROUND(Retenciones!$D54,2)),"000000000000"),10,3),IF(MID(TEXT(INT(ROUND(Retenciones!$D54,2)),"000000000000"),7,3)&lt;&gt;"000",TEXT(VALUE(MID(TEXT(INT(ROUND(Retenciones!$D54,2)),"000000000000"),7,3)),"0")&amp;"."&amp;MID(TEXT(INT(ROUND(Retenciones!$D54,2)),"000000000000"),10,3),TEXT(VALUE(MID(TEXT(INT(ROUND(Retenciones!$D54,2)),"000000000000"),10,3)),"0"))))&amp;","&amp;TEXT(ROUND((ROUND(Retenciones!$D54,2)-INT(ROUND(Retenciones!$D54,2)))*100,0),"00"),"")</f>
        <v/>
      </c>
      <c r="E1687" s="37"/>
    </row>
    <row r="1688" spans="2:5">
      <c r="B1688" s="36"/>
      <c r="C1688" s="38" t="s">
        <v>140</v>
      </c>
      <c r="D1688" s="39" t="str">
        <f>IF(Retenciones!$A54&lt;&gt;"","NO","")</f>
        <v/>
      </c>
      <c r="E1688" s="37"/>
    </row>
    <row r="1689" spans="2:5">
      <c r="B1689" s="36"/>
      <c r="C1689" s="38" t="s">
        <v>141</v>
      </c>
      <c r="D1689" s="43" t="str">
        <f>IF(Retenciones!$A54&lt;&gt;"","$ "&amp;IF(MID(TEXT(INT(ROUND(Retenciones!$K54,2)),"000000000000"),1,3)&lt;&gt;"000",TEXT(VALUE(MID(TEXT(INT(ROUND(Retenciones!$K54,2)),"000000000000"),1,3)),"0")&amp;"."&amp;MID(TEXT(INT(ROUND(Retenciones!$K54,2)),"000000000000"),4,3)&amp;"."&amp;MID(TEXT(INT(ROUND(Retenciones!$K54,2)),"000000000000"),7,3)&amp;"."&amp;MID(TEXT(INT(ROUND(Retenciones!$K54,2)),"000000000000"),10,3),IF(MID(TEXT(INT(ROUND(Retenciones!$K54,2)),"000000000000"),4,3)&lt;&gt;"000",TEXT(VALUE(MID(TEXT(INT(ROUND(Retenciones!$K54,2)),"000000000000"),4,3)),"0")&amp;"."&amp;MID(TEXT(INT(ROUND(Retenciones!$K54,2)),"000000000000"),7,3)&amp;"."&amp;MID(TEXT(INT(ROUND(Retenciones!$K54,2)),"000000000000"),10,3),IF(MID(TEXT(INT(ROUND(Retenciones!$K54,2)),"000000000000"),7,3)&lt;&gt;"000",TEXT(VALUE(MID(TEXT(INT(ROUND(Retenciones!$K54,2)),"000000000000"),7,3)),"0")&amp;"."&amp;MID(TEXT(INT(ROUND(Retenciones!$K54,2)),"000000000000"),10,3),TEXT(VALUE(MID(TEXT(INT(ROUND(Retenciones!$K54,2)),"000000000000"),10,3)),"0"))))&amp;","&amp;TEXT(ROUND((ROUND(Retenciones!$K54,2)-INT(ROUND(Retenciones!$K54,2)))*100,0),"00"),"")</f>
        <v/>
      </c>
      <c r="E1689" s="37"/>
    </row>
    <row r="1690" spans="2:5">
      <c r="B1690" s="36"/>
      <c r="E1690" s="37"/>
    </row>
    <row r="1691" spans="2:5">
      <c r="B1691" s="36"/>
      <c r="E1691" s="37"/>
    </row>
    <row r="1692" spans="2:5">
      <c r="B1692" s="36"/>
      <c r="C1692" s="44" t="s">
        <v>142</v>
      </c>
      <c r="D1692" s="45"/>
      <c r="E1692" s="37"/>
    </row>
    <row r="1693" spans="2:5">
      <c r="B1693" s="36"/>
      <c r="E1693" s="37"/>
    </row>
    <row r="1694" spans="2:5">
      <c r="B1694" s="36"/>
      <c r="C1694" s="38" t="s">
        <v>143</v>
      </c>
      <c r="D1694" s="39" t="str">
        <f>IF(Retenciones!$A54&lt;&gt;"",'Datos del Cliente'!$C$7,"")</f>
        <v/>
      </c>
      <c r="E1694" s="37"/>
    </row>
    <row r="1695" spans="2:5">
      <c r="B1695" s="36"/>
      <c r="C1695" s="38" t="s">
        <v>144</v>
      </c>
      <c r="D1695" s="39" t="str">
        <f>IF(Retenciones!$A54&lt;&gt;"",'Datos del Cliente'!$C$14,"")</f>
        <v/>
      </c>
      <c r="E1695" s="37"/>
    </row>
    <row r="1696" spans="2:5">
      <c r="B1696" s="36"/>
      <c r="E1696" s="37"/>
    </row>
    <row r="1697" spans="2:5" ht="15" customHeight="1">
      <c r="B1697" s="36"/>
      <c r="C1697" s="84" t="s">
        <v>145</v>
      </c>
      <c r="D1697" s="84"/>
      <c r="E1697" s="37"/>
    </row>
    <row r="1698" spans="2:5">
      <c r="B1698" s="36"/>
      <c r="C1698" s="84"/>
      <c r="D1698" s="84"/>
      <c r="E1698" s="37"/>
    </row>
    <row r="1699" spans="2:5">
      <c r="B1699" s="36"/>
      <c r="C1699" s="84"/>
      <c r="D1699" s="84"/>
      <c r="E1699" s="37"/>
    </row>
    <row r="1700" spans="2:5">
      <c r="B1700" s="46"/>
      <c r="C1700" s="47"/>
      <c r="D1700" s="47"/>
      <c r="E1700" s="48"/>
    </row>
    <row r="1702" spans="2:5" ht="25.5" customHeight="1">
      <c r="B1702" s="34"/>
      <c r="C1702" s="85" t="s">
        <v>127</v>
      </c>
      <c r="D1702" s="85"/>
      <c r="E1702" s="35"/>
    </row>
    <row r="1703" spans="2:5">
      <c r="B1703" s="36"/>
      <c r="E1703" s="37"/>
    </row>
    <row r="1704" spans="2:5">
      <c r="B1704" s="36"/>
      <c r="C1704" s="38" t="s">
        <v>128</v>
      </c>
      <c r="D1704" s="39" t="str">
        <f>IF(Retenciones!$A55&lt;&gt;"","0000-"&amp;TEXT(Retenciones!$I55,"YYYY")&amp;"-"&amp;TEXT((N('Datos del Cliente'!$C$17)+COUNTIF(Retenciones!$A$5:$A55,"&lt;&gt;")),"000000"),"")</f>
        <v/>
      </c>
      <c r="E1704" s="37"/>
    </row>
    <row r="1705" spans="2:5">
      <c r="B1705" s="36"/>
      <c r="C1705" s="38" t="s">
        <v>129</v>
      </c>
      <c r="D1705" s="39" t="str">
        <f>IF(Retenciones!$A55&lt;&gt;"",TEXT(Retenciones!$I55,"DD/MM/YYYY"),"")</f>
        <v/>
      </c>
      <c r="E1705" s="37"/>
    </row>
    <row r="1706" spans="2:5">
      <c r="B1706" s="36"/>
      <c r="E1706" s="37"/>
    </row>
    <row r="1707" spans="2:5">
      <c r="B1707" s="36"/>
      <c r="C1707" s="86" t="s">
        <v>130</v>
      </c>
      <c r="D1707" s="86"/>
      <c r="E1707" s="37"/>
    </row>
    <row r="1708" spans="2:5">
      <c r="B1708" s="36"/>
      <c r="C1708" s="38" t="s">
        <v>131</v>
      </c>
      <c r="D1708" s="39" t="str">
        <f>IF(Retenciones!$A55&lt;&gt;"",'Datos del Cliente'!$C$7,"")</f>
        <v/>
      </c>
      <c r="E1708" s="37"/>
    </row>
    <row r="1709" spans="2:5">
      <c r="B1709" s="36"/>
      <c r="C1709" s="38" t="s">
        <v>132</v>
      </c>
      <c r="D1709" s="40" t="str">
        <f>IFERROR(IF(Retenciones!$A55&lt;&gt;"",+('Datos del Cliente'!$C$8),""),"")</f>
        <v/>
      </c>
      <c r="E1709" s="37"/>
    </row>
    <row r="1710" spans="2:5" ht="25.5" customHeight="1">
      <c r="B1710" s="36"/>
      <c r="C1710" s="38" t="s">
        <v>133</v>
      </c>
      <c r="D1710" s="41" t="str">
        <f>IF(Retenciones!$A55&lt;&gt;"",'Datos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710" s="37"/>
    </row>
    <row r="1711" spans="2:5">
      <c r="B1711" s="36"/>
      <c r="E1711" s="37"/>
    </row>
    <row r="1712" spans="2:5">
      <c r="B1712" s="36"/>
      <c r="C1712" s="86" t="s">
        <v>134</v>
      </c>
      <c r="D1712" s="86"/>
      <c r="E1712" s="37"/>
    </row>
    <row r="1713" spans="2:5">
      <c r="B1713" s="36"/>
      <c r="C1713" s="38" t="s">
        <v>131</v>
      </c>
      <c r="D1713" s="39" t="str">
        <f>IFERROR(IF(Retenciones!$A55&lt;&gt;"",INDEX('Sujetos Retenidos'!$B$5:$B$204,MATCH(Retenciones!$O55,'Sujetos Retenidos'!$A$5:$A$204,0)),""),"")</f>
        <v/>
      </c>
      <c r="E1713" s="37"/>
    </row>
    <row r="1714" spans="2:5">
      <c r="B1714" s="36"/>
      <c r="C1714" s="38" t="s">
        <v>132</v>
      </c>
      <c r="D1714" s="40" t="str">
        <f>IFERROR(IF(Retenciones!$A55&lt;&gt;"",+INDEX('Sujetos Retenidos'!$A$5:$A$204,MATCH(Retenciones!$O55,'Sujetos Retenidos'!$A$5:$A$204,0)),""),"")</f>
        <v/>
      </c>
      <c r="E1714" s="37"/>
    </row>
    <row r="1715" spans="2:5" ht="25.5" customHeight="1">
      <c r="B1715" s="36"/>
      <c r="C1715" s="38" t="s">
        <v>133</v>
      </c>
      <c r="D1715" s="41" t="str">
        <f>IFERROR(IF(Retenciones!$A55&lt;&gt;"",INDEX('Sujetos Retenidos'!$C$5:$C$204,MATCH(Retenciones!$O55,'Sujetos Retenidos'!$A$5:$A$204,0))&amp;" Localidad: "&amp;INDEX('Sujetos Retenidos'!$D$5:$D$204,MATCH(Retenciones!$O55,'Sujetos Retenidos'!$A$5:$A$204,0))&amp;" Provincia: "&amp;IF(ISNUMBER(SEARCH(" - ",INDEX('Sujetos Retenidos'!$E$5:$E$204,MATCH(Retenciones!$O55,'Sujetos Retenidos'!$A$5:$A$204,0)))),MID(INDEX('Sujetos Retenidos'!$E$5:$E$204,MATCH(Retenciones!$O55,'Sujetos Retenidos'!$A$5:$A$204,0)),SEARCH(" - ",INDEX('Sujetos Retenidos'!$E$5:$E$204,MATCH(Retenciones!$O55,'Sujetos Retenidos'!$A$5:$A$204,0)))+3,255),INDEX('Sujetos Retenidos'!$E$5:$E$204,MATCH(Retenciones!$O55,'Sujetos Retenidos'!$A$5:$A$204,0)))&amp;" C.P.: "&amp;INDEX('Sujetos Retenidos'!$F$5:$F$204,MATCH(Retenciones!$O55,'Sujetos Retenidos'!$A$5:$A$204,0)),""),"")</f>
        <v/>
      </c>
      <c r="E1715" s="37"/>
    </row>
    <row r="1716" spans="2:5">
      <c r="B1716" s="36"/>
      <c r="E1716" s="37"/>
    </row>
    <row r="1717" spans="2:5">
      <c r="B1717" s="36"/>
      <c r="C1717" s="86" t="s">
        <v>135</v>
      </c>
      <c r="D1717" s="86"/>
      <c r="E1717" s="37"/>
    </row>
    <row r="1718" spans="2:5" ht="21.75" customHeight="1">
      <c r="B1718" s="36"/>
      <c r="C1718" s="38" t="s">
        <v>136</v>
      </c>
      <c r="D1718" s="41" t="str">
        <f>IF(Retenciones!$A55&lt;&gt;"",SUBSTITUTE(IF(ISNUMBER(SEARCH(" (",IF(ISNUMBER(SEARCH(" - ",Retenciones!$E55)),MID(Retenciones!$E55,SEARCH(" - ",Retenciones!$E55)+3,255),Retenciones!$E55))),LEFT(IF(ISNUMBER(SEARCH(" - ",Retenciones!$E55)),MID(Retenciones!$E55,SEARCH(" - ",Retenciones!$E55)+3,255),Retenciones!$E55),SEARCH(" (",IF(ISNUMBER(SEARCH(" - ",Retenciones!$E55)),MID(Retenciones!$E55,SEARCH(" - ",Retenciones!$E55)+3,255),Retenciones!$E55))-1),IF(ISNUMBER(SEARCH(" - ",Retenciones!$E55)),MID(Retenciones!$E55,SEARCH(" - ",Retenciones!$E55)+3,255),Retenciones!$E55)),"—","-"),"")</f>
        <v/>
      </c>
      <c r="E1718" s="37"/>
    </row>
    <row r="1719" spans="2:5" ht="21.75" customHeight="1">
      <c r="B1719" s="36"/>
      <c r="C1719" s="38" t="s">
        <v>137</v>
      </c>
      <c r="D1719" s="41" t="str">
        <f>IF(Retenciones!$A55&lt;&gt;"",IF(ISNUMBER(SEARCH(" - ",Retenciones!$F55)),MID(Retenciones!$F55,SEARCH(" - ",Retenciones!$F55)+3,255),Retenciones!$F55),"")</f>
        <v/>
      </c>
      <c r="E1719" s="37"/>
    </row>
    <row r="1720" spans="2:5" ht="21.75" customHeight="1">
      <c r="B1720" s="36"/>
      <c r="C1720" s="38" t="s">
        <v>138</v>
      </c>
      <c r="D1720" s="41" t="str">
        <f>IF(Retenciones!$A55&lt;&gt;"",Retenciones!$A55&amp;" Nro. "&amp;TEXT(Retenciones!$C55,"000000000000"),"")</f>
        <v/>
      </c>
      <c r="E1720" s="37"/>
    </row>
    <row r="1721" spans="2:5">
      <c r="B1721" s="36"/>
      <c r="C1721" s="38" t="s">
        <v>139</v>
      </c>
      <c r="D1721" s="42" t="str">
        <f>IF(Retenciones!$A55&lt;&gt;"","$ "&amp;IF(MID(TEXT(INT(ROUND(Retenciones!$D55,2)),"000000000000"),1,3)&lt;&gt;"000",TEXT(VALUE(MID(TEXT(INT(ROUND(Retenciones!$D55,2)),"000000000000"),1,3)),"0")&amp;"."&amp;MID(TEXT(INT(ROUND(Retenciones!$D55,2)),"000000000000"),4,3)&amp;"."&amp;MID(TEXT(INT(ROUND(Retenciones!$D55,2)),"000000000000"),7,3)&amp;"."&amp;MID(TEXT(INT(ROUND(Retenciones!$D55,2)),"000000000000"),10,3),IF(MID(TEXT(INT(ROUND(Retenciones!$D55,2)),"000000000000"),4,3)&lt;&gt;"000",TEXT(VALUE(MID(TEXT(INT(ROUND(Retenciones!$D55,2)),"000000000000"),4,3)),"0")&amp;"."&amp;MID(TEXT(INT(ROUND(Retenciones!$D55,2)),"000000000000"),7,3)&amp;"."&amp;MID(TEXT(INT(ROUND(Retenciones!$D55,2)),"000000000000"),10,3),IF(MID(TEXT(INT(ROUND(Retenciones!$D55,2)),"000000000000"),7,3)&lt;&gt;"000",TEXT(VALUE(MID(TEXT(INT(ROUND(Retenciones!$D55,2)),"000000000000"),7,3)),"0")&amp;"."&amp;MID(TEXT(INT(ROUND(Retenciones!$D55,2)),"000000000000"),10,3),TEXT(VALUE(MID(TEXT(INT(ROUND(Retenciones!$D55,2)),"000000000000"),10,3)),"0"))))&amp;","&amp;TEXT(ROUND((ROUND(Retenciones!$D55,2)-INT(ROUND(Retenciones!$D55,2)))*100,0),"00"),"")</f>
        <v/>
      </c>
      <c r="E1721" s="37"/>
    </row>
    <row r="1722" spans="2:5">
      <c r="B1722" s="36"/>
      <c r="C1722" s="38" t="s">
        <v>140</v>
      </c>
      <c r="D1722" s="39" t="str">
        <f>IF(Retenciones!$A55&lt;&gt;"","NO","")</f>
        <v/>
      </c>
      <c r="E1722" s="37"/>
    </row>
    <row r="1723" spans="2:5">
      <c r="B1723" s="36"/>
      <c r="C1723" s="38" t="s">
        <v>141</v>
      </c>
      <c r="D1723" s="43" t="str">
        <f>IF(Retenciones!$A55&lt;&gt;"","$ "&amp;IF(MID(TEXT(INT(ROUND(Retenciones!$K55,2)),"000000000000"),1,3)&lt;&gt;"000",TEXT(VALUE(MID(TEXT(INT(ROUND(Retenciones!$K55,2)),"000000000000"),1,3)),"0")&amp;"."&amp;MID(TEXT(INT(ROUND(Retenciones!$K55,2)),"000000000000"),4,3)&amp;"."&amp;MID(TEXT(INT(ROUND(Retenciones!$K55,2)),"000000000000"),7,3)&amp;"."&amp;MID(TEXT(INT(ROUND(Retenciones!$K55,2)),"000000000000"),10,3),IF(MID(TEXT(INT(ROUND(Retenciones!$K55,2)),"000000000000"),4,3)&lt;&gt;"000",TEXT(VALUE(MID(TEXT(INT(ROUND(Retenciones!$K55,2)),"000000000000"),4,3)),"0")&amp;"."&amp;MID(TEXT(INT(ROUND(Retenciones!$K55,2)),"000000000000"),7,3)&amp;"."&amp;MID(TEXT(INT(ROUND(Retenciones!$K55,2)),"000000000000"),10,3),IF(MID(TEXT(INT(ROUND(Retenciones!$K55,2)),"000000000000"),7,3)&lt;&gt;"000",TEXT(VALUE(MID(TEXT(INT(ROUND(Retenciones!$K55,2)),"000000000000"),7,3)),"0")&amp;"."&amp;MID(TEXT(INT(ROUND(Retenciones!$K55,2)),"000000000000"),10,3),TEXT(VALUE(MID(TEXT(INT(ROUND(Retenciones!$K55,2)),"000000000000"),10,3)),"0"))))&amp;","&amp;TEXT(ROUND((ROUND(Retenciones!$K55,2)-INT(ROUND(Retenciones!$K55,2)))*100,0),"00"),"")</f>
        <v/>
      </c>
      <c r="E1723" s="37"/>
    </row>
    <row r="1724" spans="2:5">
      <c r="B1724" s="36"/>
      <c r="E1724" s="37"/>
    </row>
    <row r="1725" spans="2:5">
      <c r="B1725" s="36"/>
      <c r="E1725" s="37"/>
    </row>
    <row r="1726" spans="2:5">
      <c r="B1726" s="36"/>
      <c r="C1726" s="44" t="s">
        <v>142</v>
      </c>
      <c r="D1726" s="45"/>
      <c r="E1726" s="37"/>
    </row>
    <row r="1727" spans="2:5">
      <c r="B1727" s="36"/>
      <c r="E1727" s="37"/>
    </row>
    <row r="1728" spans="2:5">
      <c r="B1728" s="36"/>
      <c r="C1728" s="38" t="s">
        <v>143</v>
      </c>
      <c r="D1728" s="39" t="str">
        <f>IF(Retenciones!$A55&lt;&gt;"",'Datos del Cliente'!$C$7,"")</f>
        <v/>
      </c>
      <c r="E1728" s="37"/>
    </row>
    <row r="1729" spans="2:5">
      <c r="B1729" s="36"/>
      <c r="C1729" s="38" t="s">
        <v>144</v>
      </c>
      <c r="D1729" s="39" t="str">
        <f>IF(Retenciones!$A55&lt;&gt;"",'Datos del Cliente'!$C$14,"")</f>
        <v/>
      </c>
      <c r="E1729" s="37"/>
    </row>
    <row r="1730" spans="2:5">
      <c r="B1730" s="36"/>
      <c r="E1730" s="37"/>
    </row>
    <row r="1731" spans="2:5" ht="15" customHeight="1">
      <c r="B1731" s="36"/>
      <c r="C1731" s="84" t="s">
        <v>145</v>
      </c>
      <c r="D1731" s="84"/>
      <c r="E1731" s="37"/>
    </row>
    <row r="1732" spans="2:5">
      <c r="B1732" s="36"/>
      <c r="C1732" s="84"/>
      <c r="D1732" s="84"/>
      <c r="E1732" s="37"/>
    </row>
    <row r="1733" spans="2:5">
      <c r="B1733" s="36"/>
      <c r="C1733" s="84"/>
      <c r="D1733" s="84"/>
      <c r="E1733" s="37"/>
    </row>
    <row r="1734" spans="2:5">
      <c r="B1734" s="46"/>
      <c r="C1734" s="47"/>
      <c r="D1734" s="47"/>
      <c r="E1734" s="48"/>
    </row>
    <row r="1736" spans="2:5" ht="25.5" customHeight="1">
      <c r="B1736" s="34"/>
      <c r="C1736" s="85" t="s">
        <v>127</v>
      </c>
      <c r="D1736" s="85"/>
      <c r="E1736" s="35"/>
    </row>
    <row r="1737" spans="2:5">
      <c r="B1737" s="36"/>
      <c r="E1737" s="37"/>
    </row>
    <row r="1738" spans="2:5">
      <c r="B1738" s="36"/>
      <c r="C1738" s="38" t="s">
        <v>128</v>
      </c>
      <c r="D1738" s="39" t="str">
        <f>IF(Retenciones!$A56&lt;&gt;"","0000-"&amp;TEXT(Retenciones!$I56,"YYYY")&amp;"-"&amp;TEXT((N('Datos del Cliente'!$C$17)+COUNTIF(Retenciones!$A$5:$A56,"&lt;&gt;")),"000000"),"")</f>
        <v/>
      </c>
      <c r="E1738" s="37"/>
    </row>
    <row r="1739" spans="2:5">
      <c r="B1739" s="36"/>
      <c r="C1739" s="38" t="s">
        <v>129</v>
      </c>
      <c r="D1739" s="39" t="str">
        <f>IF(Retenciones!$A56&lt;&gt;"",TEXT(Retenciones!$I56,"DD/MM/YYYY"),"")</f>
        <v/>
      </c>
      <c r="E1739" s="37"/>
    </row>
    <row r="1740" spans="2:5">
      <c r="B1740" s="36"/>
      <c r="E1740" s="37"/>
    </row>
    <row r="1741" spans="2:5">
      <c r="B1741" s="36"/>
      <c r="C1741" s="86" t="s">
        <v>130</v>
      </c>
      <c r="D1741" s="86"/>
      <c r="E1741" s="37"/>
    </row>
    <row r="1742" spans="2:5">
      <c r="B1742" s="36"/>
      <c r="C1742" s="38" t="s">
        <v>131</v>
      </c>
      <c r="D1742" s="39" t="str">
        <f>IF(Retenciones!$A56&lt;&gt;"",'Datos del Cliente'!$C$7,"")</f>
        <v/>
      </c>
      <c r="E1742" s="37"/>
    </row>
    <row r="1743" spans="2:5">
      <c r="B1743" s="36"/>
      <c r="C1743" s="38" t="s">
        <v>132</v>
      </c>
      <c r="D1743" s="40" t="str">
        <f>IFERROR(IF(Retenciones!$A56&lt;&gt;"",+('Datos del Cliente'!$C$8),""),"")</f>
        <v/>
      </c>
      <c r="E1743" s="37"/>
    </row>
    <row r="1744" spans="2:5" ht="25.5" customHeight="1">
      <c r="B1744" s="36"/>
      <c r="C1744" s="38" t="s">
        <v>133</v>
      </c>
      <c r="D1744" s="41" t="str">
        <f>IF(Retenciones!$A56&lt;&gt;"",'Datos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744" s="37"/>
    </row>
    <row r="1745" spans="2:5">
      <c r="B1745" s="36"/>
      <c r="E1745" s="37"/>
    </row>
    <row r="1746" spans="2:5">
      <c r="B1746" s="36"/>
      <c r="C1746" s="86" t="s">
        <v>134</v>
      </c>
      <c r="D1746" s="86"/>
      <c r="E1746" s="37"/>
    </row>
    <row r="1747" spans="2:5">
      <c r="B1747" s="36"/>
      <c r="C1747" s="38" t="s">
        <v>131</v>
      </c>
      <c r="D1747" s="39" t="str">
        <f>IFERROR(IF(Retenciones!$A56&lt;&gt;"",INDEX('Sujetos Retenidos'!$B$5:$B$204,MATCH(Retenciones!$O56,'Sujetos Retenidos'!$A$5:$A$204,0)),""),"")</f>
        <v/>
      </c>
      <c r="E1747" s="37"/>
    </row>
    <row r="1748" spans="2:5">
      <c r="B1748" s="36"/>
      <c r="C1748" s="38" t="s">
        <v>132</v>
      </c>
      <c r="D1748" s="40" t="str">
        <f>IFERROR(IF(Retenciones!$A56&lt;&gt;"",+INDEX('Sujetos Retenidos'!$A$5:$A$204,MATCH(Retenciones!$O56,'Sujetos Retenidos'!$A$5:$A$204,0)),""),"")</f>
        <v/>
      </c>
      <c r="E1748" s="37"/>
    </row>
    <row r="1749" spans="2:5" ht="25.5" customHeight="1">
      <c r="B1749" s="36"/>
      <c r="C1749" s="38" t="s">
        <v>133</v>
      </c>
      <c r="D1749" s="41" t="str">
        <f>IFERROR(IF(Retenciones!$A56&lt;&gt;"",INDEX('Sujetos Retenidos'!$C$5:$C$204,MATCH(Retenciones!$O56,'Sujetos Retenidos'!$A$5:$A$204,0))&amp;" Localidad: "&amp;INDEX('Sujetos Retenidos'!$D$5:$D$204,MATCH(Retenciones!$O56,'Sujetos Retenidos'!$A$5:$A$204,0))&amp;" Provincia: "&amp;IF(ISNUMBER(SEARCH(" - ",INDEX('Sujetos Retenidos'!$E$5:$E$204,MATCH(Retenciones!$O56,'Sujetos Retenidos'!$A$5:$A$204,0)))),MID(INDEX('Sujetos Retenidos'!$E$5:$E$204,MATCH(Retenciones!$O56,'Sujetos Retenidos'!$A$5:$A$204,0)),SEARCH(" - ",INDEX('Sujetos Retenidos'!$E$5:$E$204,MATCH(Retenciones!$O56,'Sujetos Retenidos'!$A$5:$A$204,0)))+3,255),INDEX('Sujetos Retenidos'!$E$5:$E$204,MATCH(Retenciones!$O56,'Sujetos Retenidos'!$A$5:$A$204,0)))&amp;" C.P.: "&amp;INDEX('Sujetos Retenidos'!$F$5:$F$204,MATCH(Retenciones!$O56,'Sujetos Retenidos'!$A$5:$A$204,0)),""),"")</f>
        <v/>
      </c>
      <c r="E1749" s="37"/>
    </row>
    <row r="1750" spans="2:5">
      <c r="B1750" s="36"/>
      <c r="E1750" s="37"/>
    </row>
    <row r="1751" spans="2:5">
      <c r="B1751" s="36"/>
      <c r="C1751" s="86" t="s">
        <v>135</v>
      </c>
      <c r="D1751" s="86"/>
      <c r="E1751" s="37"/>
    </row>
    <row r="1752" spans="2:5" ht="21.75" customHeight="1">
      <c r="B1752" s="36"/>
      <c r="C1752" s="38" t="s">
        <v>136</v>
      </c>
      <c r="D1752" s="41" t="str">
        <f>IF(Retenciones!$A56&lt;&gt;"",SUBSTITUTE(IF(ISNUMBER(SEARCH(" (",IF(ISNUMBER(SEARCH(" - ",Retenciones!$E56)),MID(Retenciones!$E56,SEARCH(" - ",Retenciones!$E56)+3,255),Retenciones!$E56))),LEFT(IF(ISNUMBER(SEARCH(" - ",Retenciones!$E56)),MID(Retenciones!$E56,SEARCH(" - ",Retenciones!$E56)+3,255),Retenciones!$E56),SEARCH(" (",IF(ISNUMBER(SEARCH(" - ",Retenciones!$E56)),MID(Retenciones!$E56,SEARCH(" - ",Retenciones!$E56)+3,255),Retenciones!$E56))-1),IF(ISNUMBER(SEARCH(" - ",Retenciones!$E56)),MID(Retenciones!$E56,SEARCH(" - ",Retenciones!$E56)+3,255),Retenciones!$E56)),"—","-"),"")</f>
        <v/>
      </c>
      <c r="E1752" s="37"/>
    </row>
    <row r="1753" spans="2:5" ht="21.75" customHeight="1">
      <c r="B1753" s="36"/>
      <c r="C1753" s="38" t="s">
        <v>137</v>
      </c>
      <c r="D1753" s="41" t="str">
        <f>IF(Retenciones!$A56&lt;&gt;"",IF(ISNUMBER(SEARCH(" - ",Retenciones!$F56)),MID(Retenciones!$F56,SEARCH(" - ",Retenciones!$F56)+3,255),Retenciones!$F56),"")</f>
        <v/>
      </c>
      <c r="E1753" s="37"/>
    </row>
    <row r="1754" spans="2:5" ht="21.75" customHeight="1">
      <c r="B1754" s="36"/>
      <c r="C1754" s="38" t="s">
        <v>138</v>
      </c>
      <c r="D1754" s="41" t="str">
        <f>IF(Retenciones!$A56&lt;&gt;"",Retenciones!$A56&amp;" Nro. "&amp;TEXT(Retenciones!$C56,"000000000000"),"")</f>
        <v/>
      </c>
      <c r="E1754" s="37"/>
    </row>
    <row r="1755" spans="2:5">
      <c r="B1755" s="36"/>
      <c r="C1755" s="38" t="s">
        <v>139</v>
      </c>
      <c r="D1755" s="42" t="str">
        <f>IF(Retenciones!$A56&lt;&gt;"","$ "&amp;IF(MID(TEXT(INT(ROUND(Retenciones!$D56,2)),"000000000000"),1,3)&lt;&gt;"000",TEXT(VALUE(MID(TEXT(INT(ROUND(Retenciones!$D56,2)),"000000000000"),1,3)),"0")&amp;"."&amp;MID(TEXT(INT(ROUND(Retenciones!$D56,2)),"000000000000"),4,3)&amp;"."&amp;MID(TEXT(INT(ROUND(Retenciones!$D56,2)),"000000000000"),7,3)&amp;"."&amp;MID(TEXT(INT(ROUND(Retenciones!$D56,2)),"000000000000"),10,3),IF(MID(TEXT(INT(ROUND(Retenciones!$D56,2)),"000000000000"),4,3)&lt;&gt;"000",TEXT(VALUE(MID(TEXT(INT(ROUND(Retenciones!$D56,2)),"000000000000"),4,3)),"0")&amp;"."&amp;MID(TEXT(INT(ROUND(Retenciones!$D56,2)),"000000000000"),7,3)&amp;"."&amp;MID(TEXT(INT(ROUND(Retenciones!$D56,2)),"000000000000"),10,3),IF(MID(TEXT(INT(ROUND(Retenciones!$D56,2)),"000000000000"),7,3)&lt;&gt;"000",TEXT(VALUE(MID(TEXT(INT(ROUND(Retenciones!$D56,2)),"000000000000"),7,3)),"0")&amp;"."&amp;MID(TEXT(INT(ROUND(Retenciones!$D56,2)),"000000000000"),10,3),TEXT(VALUE(MID(TEXT(INT(ROUND(Retenciones!$D56,2)),"000000000000"),10,3)),"0"))))&amp;","&amp;TEXT(ROUND((ROUND(Retenciones!$D56,2)-INT(ROUND(Retenciones!$D56,2)))*100,0),"00"),"")</f>
        <v/>
      </c>
      <c r="E1755" s="37"/>
    </row>
    <row r="1756" spans="2:5">
      <c r="B1756" s="36"/>
      <c r="C1756" s="38" t="s">
        <v>140</v>
      </c>
      <c r="D1756" s="39" t="str">
        <f>IF(Retenciones!$A56&lt;&gt;"","NO","")</f>
        <v/>
      </c>
      <c r="E1756" s="37"/>
    </row>
    <row r="1757" spans="2:5">
      <c r="B1757" s="36"/>
      <c r="C1757" s="38" t="s">
        <v>141</v>
      </c>
      <c r="D1757" s="43" t="str">
        <f>IF(Retenciones!$A56&lt;&gt;"","$ "&amp;IF(MID(TEXT(INT(ROUND(Retenciones!$K56,2)),"000000000000"),1,3)&lt;&gt;"000",TEXT(VALUE(MID(TEXT(INT(ROUND(Retenciones!$K56,2)),"000000000000"),1,3)),"0")&amp;"."&amp;MID(TEXT(INT(ROUND(Retenciones!$K56,2)),"000000000000"),4,3)&amp;"."&amp;MID(TEXT(INT(ROUND(Retenciones!$K56,2)),"000000000000"),7,3)&amp;"."&amp;MID(TEXT(INT(ROUND(Retenciones!$K56,2)),"000000000000"),10,3),IF(MID(TEXT(INT(ROUND(Retenciones!$K56,2)),"000000000000"),4,3)&lt;&gt;"000",TEXT(VALUE(MID(TEXT(INT(ROUND(Retenciones!$K56,2)),"000000000000"),4,3)),"0")&amp;"."&amp;MID(TEXT(INT(ROUND(Retenciones!$K56,2)),"000000000000"),7,3)&amp;"."&amp;MID(TEXT(INT(ROUND(Retenciones!$K56,2)),"000000000000"),10,3),IF(MID(TEXT(INT(ROUND(Retenciones!$K56,2)),"000000000000"),7,3)&lt;&gt;"000",TEXT(VALUE(MID(TEXT(INT(ROUND(Retenciones!$K56,2)),"000000000000"),7,3)),"0")&amp;"."&amp;MID(TEXT(INT(ROUND(Retenciones!$K56,2)),"000000000000"),10,3),TEXT(VALUE(MID(TEXT(INT(ROUND(Retenciones!$K56,2)),"000000000000"),10,3)),"0"))))&amp;","&amp;TEXT(ROUND((ROUND(Retenciones!$K56,2)-INT(ROUND(Retenciones!$K56,2)))*100,0),"00"),"")</f>
        <v/>
      </c>
      <c r="E1757" s="37"/>
    </row>
    <row r="1758" spans="2:5">
      <c r="B1758" s="36"/>
      <c r="E1758" s="37"/>
    </row>
    <row r="1759" spans="2:5">
      <c r="B1759" s="36"/>
      <c r="E1759" s="37"/>
    </row>
    <row r="1760" spans="2:5">
      <c r="B1760" s="36"/>
      <c r="C1760" s="44" t="s">
        <v>142</v>
      </c>
      <c r="D1760" s="45"/>
      <c r="E1760" s="37"/>
    </row>
    <row r="1761" spans="2:5">
      <c r="B1761" s="36"/>
      <c r="E1761" s="37"/>
    </row>
    <row r="1762" spans="2:5">
      <c r="B1762" s="36"/>
      <c r="C1762" s="38" t="s">
        <v>143</v>
      </c>
      <c r="D1762" s="39" t="str">
        <f>IF(Retenciones!$A56&lt;&gt;"",'Datos del Cliente'!$C$7,"")</f>
        <v/>
      </c>
      <c r="E1762" s="37"/>
    </row>
    <row r="1763" spans="2:5">
      <c r="B1763" s="36"/>
      <c r="C1763" s="38" t="s">
        <v>144</v>
      </c>
      <c r="D1763" s="39" t="str">
        <f>IF(Retenciones!$A56&lt;&gt;"",'Datos del Cliente'!$C$14,"")</f>
        <v/>
      </c>
      <c r="E1763" s="37"/>
    </row>
    <row r="1764" spans="2:5">
      <c r="B1764" s="36"/>
      <c r="E1764" s="37"/>
    </row>
    <row r="1765" spans="2:5" ht="15" customHeight="1">
      <c r="B1765" s="36"/>
      <c r="C1765" s="84" t="s">
        <v>145</v>
      </c>
      <c r="D1765" s="84"/>
      <c r="E1765" s="37"/>
    </row>
    <row r="1766" spans="2:5">
      <c r="B1766" s="36"/>
      <c r="C1766" s="84"/>
      <c r="D1766" s="84"/>
      <c r="E1766" s="37"/>
    </row>
    <row r="1767" spans="2:5">
      <c r="B1767" s="36"/>
      <c r="C1767" s="84"/>
      <c r="D1767" s="84"/>
      <c r="E1767" s="37"/>
    </row>
    <row r="1768" spans="2:5">
      <c r="B1768" s="46"/>
      <c r="C1768" s="47"/>
      <c r="D1768" s="47"/>
      <c r="E1768" s="48"/>
    </row>
    <row r="1770" spans="2:5" ht="25.5" customHeight="1">
      <c r="B1770" s="34"/>
      <c r="C1770" s="85" t="s">
        <v>127</v>
      </c>
      <c r="D1770" s="85"/>
      <c r="E1770" s="35"/>
    </row>
    <row r="1771" spans="2:5">
      <c r="B1771" s="36"/>
      <c r="E1771" s="37"/>
    </row>
    <row r="1772" spans="2:5">
      <c r="B1772" s="36"/>
      <c r="C1772" s="38" t="s">
        <v>128</v>
      </c>
      <c r="D1772" s="39" t="str">
        <f>IF(Retenciones!$A57&lt;&gt;"","0000-"&amp;TEXT(Retenciones!$I57,"YYYY")&amp;"-"&amp;TEXT((N('Datos del Cliente'!$C$17)+COUNTIF(Retenciones!$A$5:$A57,"&lt;&gt;")),"000000"),"")</f>
        <v/>
      </c>
      <c r="E1772" s="37"/>
    </row>
    <row r="1773" spans="2:5">
      <c r="B1773" s="36"/>
      <c r="C1773" s="38" t="s">
        <v>129</v>
      </c>
      <c r="D1773" s="39" t="str">
        <f>IF(Retenciones!$A57&lt;&gt;"",TEXT(Retenciones!$I57,"DD/MM/YYYY"),"")</f>
        <v/>
      </c>
      <c r="E1773" s="37"/>
    </row>
    <row r="1774" spans="2:5">
      <c r="B1774" s="36"/>
      <c r="E1774" s="37"/>
    </row>
    <row r="1775" spans="2:5">
      <c r="B1775" s="36"/>
      <c r="C1775" s="86" t="s">
        <v>130</v>
      </c>
      <c r="D1775" s="86"/>
      <c r="E1775" s="37"/>
    </row>
    <row r="1776" spans="2:5">
      <c r="B1776" s="36"/>
      <c r="C1776" s="38" t="s">
        <v>131</v>
      </c>
      <c r="D1776" s="39" t="str">
        <f>IF(Retenciones!$A57&lt;&gt;"",'Datos del Cliente'!$C$7,"")</f>
        <v/>
      </c>
      <c r="E1776" s="37"/>
    </row>
    <row r="1777" spans="2:5">
      <c r="B1777" s="36"/>
      <c r="C1777" s="38" t="s">
        <v>132</v>
      </c>
      <c r="D1777" s="40" t="str">
        <f>IFERROR(IF(Retenciones!$A57&lt;&gt;"",+('Datos del Cliente'!$C$8),""),"")</f>
        <v/>
      </c>
      <c r="E1777" s="37"/>
    </row>
    <row r="1778" spans="2:5" ht="25.5" customHeight="1">
      <c r="B1778" s="36"/>
      <c r="C1778" s="38" t="s">
        <v>133</v>
      </c>
      <c r="D1778" s="41" t="str">
        <f>IF(Retenciones!$A57&lt;&gt;"",'Datos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778" s="37"/>
    </row>
    <row r="1779" spans="2:5">
      <c r="B1779" s="36"/>
      <c r="E1779" s="37"/>
    </row>
    <row r="1780" spans="2:5">
      <c r="B1780" s="36"/>
      <c r="C1780" s="86" t="s">
        <v>134</v>
      </c>
      <c r="D1780" s="86"/>
      <c r="E1780" s="37"/>
    </row>
    <row r="1781" spans="2:5">
      <c r="B1781" s="36"/>
      <c r="C1781" s="38" t="s">
        <v>131</v>
      </c>
      <c r="D1781" s="39" t="str">
        <f>IFERROR(IF(Retenciones!$A57&lt;&gt;"",INDEX('Sujetos Retenidos'!$B$5:$B$204,MATCH(Retenciones!$O57,'Sujetos Retenidos'!$A$5:$A$204,0)),""),"")</f>
        <v/>
      </c>
      <c r="E1781" s="37"/>
    </row>
    <row r="1782" spans="2:5">
      <c r="B1782" s="36"/>
      <c r="C1782" s="38" t="s">
        <v>132</v>
      </c>
      <c r="D1782" s="40" t="str">
        <f>IFERROR(IF(Retenciones!$A57&lt;&gt;"",+INDEX('Sujetos Retenidos'!$A$5:$A$204,MATCH(Retenciones!$O57,'Sujetos Retenidos'!$A$5:$A$204,0)),""),"")</f>
        <v/>
      </c>
      <c r="E1782" s="37"/>
    </row>
    <row r="1783" spans="2:5" ht="25.5" customHeight="1">
      <c r="B1783" s="36"/>
      <c r="C1783" s="38" t="s">
        <v>133</v>
      </c>
      <c r="D1783" s="41" t="str">
        <f>IFERROR(IF(Retenciones!$A57&lt;&gt;"",INDEX('Sujetos Retenidos'!$C$5:$C$204,MATCH(Retenciones!$O57,'Sujetos Retenidos'!$A$5:$A$204,0))&amp;" Localidad: "&amp;INDEX('Sujetos Retenidos'!$D$5:$D$204,MATCH(Retenciones!$O57,'Sujetos Retenidos'!$A$5:$A$204,0))&amp;" Provincia: "&amp;IF(ISNUMBER(SEARCH(" - ",INDEX('Sujetos Retenidos'!$E$5:$E$204,MATCH(Retenciones!$O57,'Sujetos Retenidos'!$A$5:$A$204,0)))),MID(INDEX('Sujetos Retenidos'!$E$5:$E$204,MATCH(Retenciones!$O57,'Sujetos Retenidos'!$A$5:$A$204,0)),SEARCH(" - ",INDEX('Sujetos Retenidos'!$E$5:$E$204,MATCH(Retenciones!$O57,'Sujetos Retenidos'!$A$5:$A$204,0)))+3,255),INDEX('Sujetos Retenidos'!$E$5:$E$204,MATCH(Retenciones!$O57,'Sujetos Retenidos'!$A$5:$A$204,0)))&amp;" C.P.: "&amp;INDEX('Sujetos Retenidos'!$F$5:$F$204,MATCH(Retenciones!$O57,'Sujetos Retenidos'!$A$5:$A$204,0)),""),"")</f>
        <v/>
      </c>
      <c r="E1783" s="37"/>
    </row>
    <row r="1784" spans="2:5">
      <c r="B1784" s="36"/>
      <c r="E1784" s="37"/>
    </row>
    <row r="1785" spans="2:5">
      <c r="B1785" s="36"/>
      <c r="C1785" s="86" t="s">
        <v>135</v>
      </c>
      <c r="D1785" s="86"/>
      <c r="E1785" s="37"/>
    </row>
    <row r="1786" spans="2:5" ht="21.75" customHeight="1">
      <c r="B1786" s="36"/>
      <c r="C1786" s="38" t="s">
        <v>136</v>
      </c>
      <c r="D1786" s="41" t="str">
        <f>IF(Retenciones!$A57&lt;&gt;"",SUBSTITUTE(IF(ISNUMBER(SEARCH(" (",IF(ISNUMBER(SEARCH(" - ",Retenciones!$E57)),MID(Retenciones!$E57,SEARCH(" - ",Retenciones!$E57)+3,255),Retenciones!$E57))),LEFT(IF(ISNUMBER(SEARCH(" - ",Retenciones!$E57)),MID(Retenciones!$E57,SEARCH(" - ",Retenciones!$E57)+3,255),Retenciones!$E57),SEARCH(" (",IF(ISNUMBER(SEARCH(" - ",Retenciones!$E57)),MID(Retenciones!$E57,SEARCH(" - ",Retenciones!$E57)+3,255),Retenciones!$E57))-1),IF(ISNUMBER(SEARCH(" - ",Retenciones!$E57)),MID(Retenciones!$E57,SEARCH(" - ",Retenciones!$E57)+3,255),Retenciones!$E57)),"—","-"),"")</f>
        <v/>
      </c>
      <c r="E1786" s="37"/>
    </row>
    <row r="1787" spans="2:5" ht="21.75" customHeight="1">
      <c r="B1787" s="36"/>
      <c r="C1787" s="38" t="s">
        <v>137</v>
      </c>
      <c r="D1787" s="41" t="str">
        <f>IF(Retenciones!$A57&lt;&gt;"",IF(ISNUMBER(SEARCH(" - ",Retenciones!$F57)),MID(Retenciones!$F57,SEARCH(" - ",Retenciones!$F57)+3,255),Retenciones!$F57),"")</f>
        <v/>
      </c>
      <c r="E1787" s="37"/>
    </row>
    <row r="1788" spans="2:5" ht="21.75" customHeight="1">
      <c r="B1788" s="36"/>
      <c r="C1788" s="38" t="s">
        <v>138</v>
      </c>
      <c r="D1788" s="41" t="str">
        <f>IF(Retenciones!$A57&lt;&gt;"",Retenciones!$A57&amp;" Nro. "&amp;TEXT(Retenciones!$C57,"000000000000"),"")</f>
        <v/>
      </c>
      <c r="E1788" s="37"/>
    </row>
    <row r="1789" spans="2:5">
      <c r="B1789" s="36"/>
      <c r="C1789" s="38" t="s">
        <v>139</v>
      </c>
      <c r="D1789" s="42" t="str">
        <f>IF(Retenciones!$A57&lt;&gt;"","$ "&amp;IF(MID(TEXT(INT(ROUND(Retenciones!$D57,2)),"000000000000"),1,3)&lt;&gt;"000",TEXT(VALUE(MID(TEXT(INT(ROUND(Retenciones!$D57,2)),"000000000000"),1,3)),"0")&amp;"."&amp;MID(TEXT(INT(ROUND(Retenciones!$D57,2)),"000000000000"),4,3)&amp;"."&amp;MID(TEXT(INT(ROUND(Retenciones!$D57,2)),"000000000000"),7,3)&amp;"."&amp;MID(TEXT(INT(ROUND(Retenciones!$D57,2)),"000000000000"),10,3),IF(MID(TEXT(INT(ROUND(Retenciones!$D57,2)),"000000000000"),4,3)&lt;&gt;"000",TEXT(VALUE(MID(TEXT(INT(ROUND(Retenciones!$D57,2)),"000000000000"),4,3)),"0")&amp;"."&amp;MID(TEXT(INT(ROUND(Retenciones!$D57,2)),"000000000000"),7,3)&amp;"."&amp;MID(TEXT(INT(ROUND(Retenciones!$D57,2)),"000000000000"),10,3),IF(MID(TEXT(INT(ROUND(Retenciones!$D57,2)),"000000000000"),7,3)&lt;&gt;"000",TEXT(VALUE(MID(TEXT(INT(ROUND(Retenciones!$D57,2)),"000000000000"),7,3)),"0")&amp;"."&amp;MID(TEXT(INT(ROUND(Retenciones!$D57,2)),"000000000000"),10,3),TEXT(VALUE(MID(TEXT(INT(ROUND(Retenciones!$D57,2)),"000000000000"),10,3)),"0"))))&amp;","&amp;TEXT(ROUND((ROUND(Retenciones!$D57,2)-INT(ROUND(Retenciones!$D57,2)))*100,0),"00"),"")</f>
        <v/>
      </c>
      <c r="E1789" s="37"/>
    </row>
    <row r="1790" spans="2:5">
      <c r="B1790" s="36"/>
      <c r="C1790" s="38" t="s">
        <v>140</v>
      </c>
      <c r="D1790" s="39" t="str">
        <f>IF(Retenciones!$A57&lt;&gt;"","NO","")</f>
        <v/>
      </c>
      <c r="E1790" s="37"/>
    </row>
    <row r="1791" spans="2:5">
      <c r="B1791" s="36"/>
      <c r="C1791" s="38" t="s">
        <v>141</v>
      </c>
      <c r="D1791" s="43" t="str">
        <f>IF(Retenciones!$A57&lt;&gt;"","$ "&amp;IF(MID(TEXT(INT(ROUND(Retenciones!$K57,2)),"000000000000"),1,3)&lt;&gt;"000",TEXT(VALUE(MID(TEXT(INT(ROUND(Retenciones!$K57,2)),"000000000000"),1,3)),"0")&amp;"."&amp;MID(TEXT(INT(ROUND(Retenciones!$K57,2)),"000000000000"),4,3)&amp;"."&amp;MID(TEXT(INT(ROUND(Retenciones!$K57,2)),"000000000000"),7,3)&amp;"."&amp;MID(TEXT(INT(ROUND(Retenciones!$K57,2)),"000000000000"),10,3),IF(MID(TEXT(INT(ROUND(Retenciones!$K57,2)),"000000000000"),4,3)&lt;&gt;"000",TEXT(VALUE(MID(TEXT(INT(ROUND(Retenciones!$K57,2)),"000000000000"),4,3)),"0")&amp;"."&amp;MID(TEXT(INT(ROUND(Retenciones!$K57,2)),"000000000000"),7,3)&amp;"."&amp;MID(TEXT(INT(ROUND(Retenciones!$K57,2)),"000000000000"),10,3),IF(MID(TEXT(INT(ROUND(Retenciones!$K57,2)),"000000000000"),7,3)&lt;&gt;"000",TEXT(VALUE(MID(TEXT(INT(ROUND(Retenciones!$K57,2)),"000000000000"),7,3)),"0")&amp;"."&amp;MID(TEXT(INT(ROUND(Retenciones!$K57,2)),"000000000000"),10,3),TEXT(VALUE(MID(TEXT(INT(ROUND(Retenciones!$K57,2)),"000000000000"),10,3)),"0"))))&amp;","&amp;TEXT(ROUND((ROUND(Retenciones!$K57,2)-INT(ROUND(Retenciones!$K57,2)))*100,0),"00"),"")</f>
        <v/>
      </c>
      <c r="E1791" s="37"/>
    </row>
    <row r="1792" spans="2:5">
      <c r="B1792" s="36"/>
      <c r="E1792" s="37"/>
    </row>
    <row r="1793" spans="2:5">
      <c r="B1793" s="36"/>
      <c r="E1793" s="37"/>
    </row>
    <row r="1794" spans="2:5">
      <c r="B1794" s="36"/>
      <c r="C1794" s="44" t="s">
        <v>142</v>
      </c>
      <c r="D1794" s="45"/>
      <c r="E1794" s="37"/>
    </row>
    <row r="1795" spans="2:5">
      <c r="B1795" s="36"/>
      <c r="E1795" s="37"/>
    </row>
    <row r="1796" spans="2:5">
      <c r="B1796" s="36"/>
      <c r="C1796" s="38" t="s">
        <v>143</v>
      </c>
      <c r="D1796" s="39" t="str">
        <f>IF(Retenciones!$A57&lt;&gt;"",'Datos del Cliente'!$C$7,"")</f>
        <v/>
      </c>
      <c r="E1796" s="37"/>
    </row>
    <row r="1797" spans="2:5">
      <c r="B1797" s="36"/>
      <c r="C1797" s="38" t="s">
        <v>144</v>
      </c>
      <c r="D1797" s="39" t="str">
        <f>IF(Retenciones!$A57&lt;&gt;"",'Datos del Cliente'!$C$14,"")</f>
        <v/>
      </c>
      <c r="E1797" s="37"/>
    </row>
    <row r="1798" spans="2:5">
      <c r="B1798" s="36"/>
      <c r="E1798" s="37"/>
    </row>
    <row r="1799" spans="2:5" ht="15" customHeight="1">
      <c r="B1799" s="36"/>
      <c r="C1799" s="84" t="s">
        <v>145</v>
      </c>
      <c r="D1799" s="84"/>
      <c r="E1799" s="37"/>
    </row>
    <row r="1800" spans="2:5">
      <c r="B1800" s="36"/>
      <c r="C1800" s="84"/>
      <c r="D1800" s="84"/>
      <c r="E1800" s="37"/>
    </row>
    <row r="1801" spans="2:5">
      <c r="B1801" s="36"/>
      <c r="C1801" s="84"/>
      <c r="D1801" s="84"/>
      <c r="E1801" s="37"/>
    </row>
    <row r="1802" spans="2:5">
      <c r="B1802" s="46"/>
      <c r="C1802" s="47"/>
      <c r="D1802" s="47"/>
      <c r="E1802" s="48"/>
    </row>
    <row r="1804" spans="2:5" ht="25.5" customHeight="1">
      <c r="B1804" s="34"/>
      <c r="C1804" s="85" t="s">
        <v>127</v>
      </c>
      <c r="D1804" s="85"/>
      <c r="E1804" s="35"/>
    </row>
    <row r="1805" spans="2:5">
      <c r="B1805" s="36"/>
      <c r="E1805" s="37"/>
    </row>
    <row r="1806" spans="2:5">
      <c r="B1806" s="36"/>
      <c r="C1806" s="38" t="s">
        <v>128</v>
      </c>
      <c r="D1806" s="39" t="str">
        <f>IF(Retenciones!$A58&lt;&gt;"","0000-"&amp;TEXT(Retenciones!$I58,"YYYY")&amp;"-"&amp;TEXT((N('Datos del Cliente'!$C$17)+COUNTIF(Retenciones!$A$5:$A58,"&lt;&gt;")),"000000"),"")</f>
        <v/>
      </c>
      <c r="E1806" s="37"/>
    </row>
    <row r="1807" spans="2:5">
      <c r="B1807" s="36"/>
      <c r="C1807" s="38" t="s">
        <v>129</v>
      </c>
      <c r="D1807" s="39" t="str">
        <f>IF(Retenciones!$A58&lt;&gt;"",TEXT(Retenciones!$I58,"DD/MM/YYYY"),"")</f>
        <v/>
      </c>
      <c r="E1807" s="37"/>
    </row>
    <row r="1808" spans="2:5">
      <c r="B1808" s="36"/>
      <c r="E1808" s="37"/>
    </row>
    <row r="1809" spans="2:5">
      <c r="B1809" s="36"/>
      <c r="C1809" s="86" t="s">
        <v>130</v>
      </c>
      <c r="D1809" s="86"/>
      <c r="E1809" s="37"/>
    </row>
    <row r="1810" spans="2:5">
      <c r="B1810" s="36"/>
      <c r="C1810" s="38" t="s">
        <v>131</v>
      </c>
      <c r="D1810" s="39" t="str">
        <f>IF(Retenciones!$A58&lt;&gt;"",'Datos del Cliente'!$C$7,"")</f>
        <v/>
      </c>
      <c r="E1810" s="37"/>
    </row>
    <row r="1811" spans="2:5">
      <c r="B1811" s="36"/>
      <c r="C1811" s="38" t="s">
        <v>132</v>
      </c>
      <c r="D1811" s="40" t="str">
        <f>IFERROR(IF(Retenciones!$A58&lt;&gt;"",+('Datos del Cliente'!$C$8),""),"")</f>
        <v/>
      </c>
      <c r="E1811" s="37"/>
    </row>
    <row r="1812" spans="2:5" ht="25.5" customHeight="1">
      <c r="B1812" s="36"/>
      <c r="C1812" s="38" t="s">
        <v>133</v>
      </c>
      <c r="D1812" s="41" t="str">
        <f>IF(Retenciones!$A58&lt;&gt;"",'Datos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812" s="37"/>
    </row>
    <row r="1813" spans="2:5">
      <c r="B1813" s="36"/>
      <c r="E1813" s="37"/>
    </row>
    <row r="1814" spans="2:5">
      <c r="B1814" s="36"/>
      <c r="C1814" s="86" t="s">
        <v>134</v>
      </c>
      <c r="D1814" s="86"/>
      <c r="E1814" s="37"/>
    </row>
    <row r="1815" spans="2:5">
      <c r="B1815" s="36"/>
      <c r="C1815" s="38" t="s">
        <v>131</v>
      </c>
      <c r="D1815" s="39" t="str">
        <f>IFERROR(IF(Retenciones!$A58&lt;&gt;"",INDEX('Sujetos Retenidos'!$B$5:$B$204,MATCH(Retenciones!$O58,'Sujetos Retenidos'!$A$5:$A$204,0)),""),"")</f>
        <v/>
      </c>
      <c r="E1815" s="37"/>
    </row>
    <row r="1816" spans="2:5">
      <c r="B1816" s="36"/>
      <c r="C1816" s="38" t="s">
        <v>132</v>
      </c>
      <c r="D1816" s="40" t="str">
        <f>IFERROR(IF(Retenciones!$A58&lt;&gt;"",+INDEX('Sujetos Retenidos'!$A$5:$A$204,MATCH(Retenciones!$O58,'Sujetos Retenidos'!$A$5:$A$204,0)),""),"")</f>
        <v/>
      </c>
      <c r="E1816" s="37"/>
    </row>
    <row r="1817" spans="2:5" ht="25.5" customHeight="1">
      <c r="B1817" s="36"/>
      <c r="C1817" s="38" t="s">
        <v>133</v>
      </c>
      <c r="D1817" s="41" t="str">
        <f>IFERROR(IF(Retenciones!$A58&lt;&gt;"",INDEX('Sujetos Retenidos'!$C$5:$C$204,MATCH(Retenciones!$O58,'Sujetos Retenidos'!$A$5:$A$204,0))&amp;" Localidad: "&amp;INDEX('Sujetos Retenidos'!$D$5:$D$204,MATCH(Retenciones!$O58,'Sujetos Retenidos'!$A$5:$A$204,0))&amp;" Provincia: "&amp;IF(ISNUMBER(SEARCH(" - ",INDEX('Sujetos Retenidos'!$E$5:$E$204,MATCH(Retenciones!$O58,'Sujetos Retenidos'!$A$5:$A$204,0)))),MID(INDEX('Sujetos Retenidos'!$E$5:$E$204,MATCH(Retenciones!$O58,'Sujetos Retenidos'!$A$5:$A$204,0)),SEARCH(" - ",INDEX('Sujetos Retenidos'!$E$5:$E$204,MATCH(Retenciones!$O58,'Sujetos Retenidos'!$A$5:$A$204,0)))+3,255),INDEX('Sujetos Retenidos'!$E$5:$E$204,MATCH(Retenciones!$O58,'Sujetos Retenidos'!$A$5:$A$204,0)))&amp;" C.P.: "&amp;INDEX('Sujetos Retenidos'!$F$5:$F$204,MATCH(Retenciones!$O58,'Sujetos Retenidos'!$A$5:$A$204,0)),""),"")</f>
        <v/>
      </c>
      <c r="E1817" s="37"/>
    </row>
    <row r="1818" spans="2:5">
      <c r="B1818" s="36"/>
      <c r="E1818" s="37"/>
    </row>
    <row r="1819" spans="2:5">
      <c r="B1819" s="36"/>
      <c r="C1819" s="86" t="s">
        <v>135</v>
      </c>
      <c r="D1819" s="86"/>
      <c r="E1819" s="37"/>
    </row>
    <row r="1820" spans="2:5" ht="21.75" customHeight="1">
      <c r="B1820" s="36"/>
      <c r="C1820" s="38" t="s">
        <v>136</v>
      </c>
      <c r="D1820" s="41" t="str">
        <f>IF(Retenciones!$A58&lt;&gt;"",SUBSTITUTE(IF(ISNUMBER(SEARCH(" (",IF(ISNUMBER(SEARCH(" - ",Retenciones!$E58)),MID(Retenciones!$E58,SEARCH(" - ",Retenciones!$E58)+3,255),Retenciones!$E58))),LEFT(IF(ISNUMBER(SEARCH(" - ",Retenciones!$E58)),MID(Retenciones!$E58,SEARCH(" - ",Retenciones!$E58)+3,255),Retenciones!$E58),SEARCH(" (",IF(ISNUMBER(SEARCH(" - ",Retenciones!$E58)),MID(Retenciones!$E58,SEARCH(" - ",Retenciones!$E58)+3,255),Retenciones!$E58))-1),IF(ISNUMBER(SEARCH(" - ",Retenciones!$E58)),MID(Retenciones!$E58,SEARCH(" - ",Retenciones!$E58)+3,255),Retenciones!$E58)),"—","-"),"")</f>
        <v/>
      </c>
      <c r="E1820" s="37"/>
    </row>
    <row r="1821" spans="2:5" ht="21.75" customHeight="1">
      <c r="B1821" s="36"/>
      <c r="C1821" s="38" t="s">
        <v>137</v>
      </c>
      <c r="D1821" s="41" t="str">
        <f>IF(Retenciones!$A58&lt;&gt;"",IF(ISNUMBER(SEARCH(" - ",Retenciones!$F58)),MID(Retenciones!$F58,SEARCH(" - ",Retenciones!$F58)+3,255),Retenciones!$F58),"")</f>
        <v/>
      </c>
      <c r="E1821" s="37"/>
    </row>
    <row r="1822" spans="2:5" ht="21.75" customHeight="1">
      <c r="B1822" s="36"/>
      <c r="C1822" s="38" t="s">
        <v>138</v>
      </c>
      <c r="D1822" s="41" t="str">
        <f>IF(Retenciones!$A58&lt;&gt;"",Retenciones!$A58&amp;" Nro. "&amp;TEXT(Retenciones!$C58,"000000000000"),"")</f>
        <v/>
      </c>
      <c r="E1822" s="37"/>
    </row>
    <row r="1823" spans="2:5">
      <c r="B1823" s="36"/>
      <c r="C1823" s="38" t="s">
        <v>139</v>
      </c>
      <c r="D1823" s="42" t="str">
        <f>IF(Retenciones!$A58&lt;&gt;"","$ "&amp;IF(MID(TEXT(INT(ROUND(Retenciones!$D58,2)),"000000000000"),1,3)&lt;&gt;"000",TEXT(VALUE(MID(TEXT(INT(ROUND(Retenciones!$D58,2)),"000000000000"),1,3)),"0")&amp;"."&amp;MID(TEXT(INT(ROUND(Retenciones!$D58,2)),"000000000000"),4,3)&amp;"."&amp;MID(TEXT(INT(ROUND(Retenciones!$D58,2)),"000000000000"),7,3)&amp;"."&amp;MID(TEXT(INT(ROUND(Retenciones!$D58,2)),"000000000000"),10,3),IF(MID(TEXT(INT(ROUND(Retenciones!$D58,2)),"000000000000"),4,3)&lt;&gt;"000",TEXT(VALUE(MID(TEXT(INT(ROUND(Retenciones!$D58,2)),"000000000000"),4,3)),"0")&amp;"."&amp;MID(TEXT(INT(ROUND(Retenciones!$D58,2)),"000000000000"),7,3)&amp;"."&amp;MID(TEXT(INT(ROUND(Retenciones!$D58,2)),"000000000000"),10,3),IF(MID(TEXT(INT(ROUND(Retenciones!$D58,2)),"000000000000"),7,3)&lt;&gt;"000",TEXT(VALUE(MID(TEXT(INT(ROUND(Retenciones!$D58,2)),"000000000000"),7,3)),"0")&amp;"."&amp;MID(TEXT(INT(ROUND(Retenciones!$D58,2)),"000000000000"),10,3),TEXT(VALUE(MID(TEXT(INT(ROUND(Retenciones!$D58,2)),"000000000000"),10,3)),"0"))))&amp;","&amp;TEXT(ROUND((ROUND(Retenciones!$D58,2)-INT(ROUND(Retenciones!$D58,2)))*100,0),"00"),"")</f>
        <v/>
      </c>
      <c r="E1823" s="37"/>
    </row>
    <row r="1824" spans="2:5">
      <c r="B1824" s="36"/>
      <c r="C1824" s="38" t="s">
        <v>140</v>
      </c>
      <c r="D1824" s="39" t="str">
        <f>IF(Retenciones!$A58&lt;&gt;"","NO","")</f>
        <v/>
      </c>
      <c r="E1824" s="37"/>
    </row>
    <row r="1825" spans="2:5">
      <c r="B1825" s="36"/>
      <c r="C1825" s="38" t="s">
        <v>141</v>
      </c>
      <c r="D1825" s="43" t="str">
        <f>IF(Retenciones!$A58&lt;&gt;"","$ "&amp;IF(MID(TEXT(INT(ROUND(Retenciones!$K58,2)),"000000000000"),1,3)&lt;&gt;"000",TEXT(VALUE(MID(TEXT(INT(ROUND(Retenciones!$K58,2)),"000000000000"),1,3)),"0")&amp;"."&amp;MID(TEXT(INT(ROUND(Retenciones!$K58,2)),"000000000000"),4,3)&amp;"."&amp;MID(TEXT(INT(ROUND(Retenciones!$K58,2)),"000000000000"),7,3)&amp;"."&amp;MID(TEXT(INT(ROUND(Retenciones!$K58,2)),"000000000000"),10,3),IF(MID(TEXT(INT(ROUND(Retenciones!$K58,2)),"000000000000"),4,3)&lt;&gt;"000",TEXT(VALUE(MID(TEXT(INT(ROUND(Retenciones!$K58,2)),"000000000000"),4,3)),"0")&amp;"."&amp;MID(TEXT(INT(ROUND(Retenciones!$K58,2)),"000000000000"),7,3)&amp;"."&amp;MID(TEXT(INT(ROUND(Retenciones!$K58,2)),"000000000000"),10,3),IF(MID(TEXT(INT(ROUND(Retenciones!$K58,2)),"000000000000"),7,3)&lt;&gt;"000",TEXT(VALUE(MID(TEXT(INT(ROUND(Retenciones!$K58,2)),"000000000000"),7,3)),"0")&amp;"."&amp;MID(TEXT(INT(ROUND(Retenciones!$K58,2)),"000000000000"),10,3),TEXT(VALUE(MID(TEXT(INT(ROUND(Retenciones!$K58,2)),"000000000000"),10,3)),"0"))))&amp;","&amp;TEXT(ROUND((ROUND(Retenciones!$K58,2)-INT(ROUND(Retenciones!$K58,2)))*100,0),"00"),"")</f>
        <v/>
      </c>
      <c r="E1825" s="37"/>
    </row>
    <row r="1826" spans="2:5">
      <c r="B1826" s="36"/>
      <c r="E1826" s="37"/>
    </row>
    <row r="1827" spans="2:5">
      <c r="B1827" s="36"/>
      <c r="E1827" s="37"/>
    </row>
    <row r="1828" spans="2:5">
      <c r="B1828" s="36"/>
      <c r="C1828" s="44" t="s">
        <v>142</v>
      </c>
      <c r="D1828" s="45"/>
      <c r="E1828" s="37"/>
    </row>
    <row r="1829" spans="2:5">
      <c r="B1829" s="36"/>
      <c r="E1829" s="37"/>
    </row>
    <row r="1830" spans="2:5">
      <c r="B1830" s="36"/>
      <c r="C1830" s="38" t="s">
        <v>143</v>
      </c>
      <c r="D1830" s="39" t="str">
        <f>IF(Retenciones!$A58&lt;&gt;"",'Datos del Cliente'!$C$7,"")</f>
        <v/>
      </c>
      <c r="E1830" s="37"/>
    </row>
    <row r="1831" spans="2:5">
      <c r="B1831" s="36"/>
      <c r="C1831" s="38" t="s">
        <v>144</v>
      </c>
      <c r="D1831" s="39" t="str">
        <f>IF(Retenciones!$A58&lt;&gt;"",'Datos del Cliente'!$C$14,"")</f>
        <v/>
      </c>
      <c r="E1831" s="37"/>
    </row>
    <row r="1832" spans="2:5">
      <c r="B1832" s="36"/>
      <c r="E1832" s="37"/>
    </row>
    <row r="1833" spans="2:5" ht="15" customHeight="1">
      <c r="B1833" s="36"/>
      <c r="C1833" s="84" t="s">
        <v>145</v>
      </c>
      <c r="D1833" s="84"/>
      <c r="E1833" s="37"/>
    </row>
    <row r="1834" spans="2:5">
      <c r="B1834" s="36"/>
      <c r="C1834" s="84"/>
      <c r="D1834" s="84"/>
      <c r="E1834" s="37"/>
    </row>
    <row r="1835" spans="2:5">
      <c r="B1835" s="36"/>
      <c r="C1835" s="84"/>
      <c r="D1835" s="84"/>
      <c r="E1835" s="37"/>
    </row>
    <row r="1836" spans="2:5">
      <c r="B1836" s="46"/>
      <c r="C1836" s="47"/>
      <c r="D1836" s="47"/>
      <c r="E1836" s="48"/>
    </row>
    <row r="1838" spans="2:5" ht="25.5" customHeight="1">
      <c r="B1838" s="34"/>
      <c r="C1838" s="85" t="s">
        <v>127</v>
      </c>
      <c r="D1838" s="85"/>
      <c r="E1838" s="35"/>
    </row>
    <row r="1839" spans="2:5">
      <c r="B1839" s="36"/>
      <c r="E1839" s="37"/>
    </row>
    <row r="1840" spans="2:5">
      <c r="B1840" s="36"/>
      <c r="C1840" s="38" t="s">
        <v>128</v>
      </c>
      <c r="D1840" s="39" t="str">
        <f>IF(Retenciones!$A59&lt;&gt;"","0000-"&amp;TEXT(Retenciones!$I59,"YYYY")&amp;"-"&amp;TEXT((N('Datos del Cliente'!$C$17)+COUNTIF(Retenciones!$A$5:$A59,"&lt;&gt;")),"000000"),"")</f>
        <v/>
      </c>
      <c r="E1840" s="37"/>
    </row>
    <row r="1841" spans="2:5">
      <c r="B1841" s="36"/>
      <c r="C1841" s="38" t="s">
        <v>129</v>
      </c>
      <c r="D1841" s="39" t="str">
        <f>IF(Retenciones!$A59&lt;&gt;"",TEXT(Retenciones!$I59,"DD/MM/YYYY"),"")</f>
        <v/>
      </c>
      <c r="E1841" s="37"/>
    </row>
    <row r="1842" spans="2:5">
      <c r="B1842" s="36"/>
      <c r="E1842" s="37"/>
    </row>
    <row r="1843" spans="2:5">
      <c r="B1843" s="36"/>
      <c r="C1843" s="86" t="s">
        <v>130</v>
      </c>
      <c r="D1843" s="86"/>
      <c r="E1843" s="37"/>
    </row>
    <row r="1844" spans="2:5">
      <c r="B1844" s="36"/>
      <c r="C1844" s="38" t="s">
        <v>131</v>
      </c>
      <c r="D1844" s="39" t="str">
        <f>IF(Retenciones!$A59&lt;&gt;"",'Datos del Cliente'!$C$7,"")</f>
        <v/>
      </c>
      <c r="E1844" s="37"/>
    </row>
    <row r="1845" spans="2:5">
      <c r="B1845" s="36"/>
      <c r="C1845" s="38" t="s">
        <v>132</v>
      </c>
      <c r="D1845" s="40" t="str">
        <f>IFERROR(IF(Retenciones!$A59&lt;&gt;"",+('Datos del Cliente'!$C$8),""),"")</f>
        <v/>
      </c>
      <c r="E1845" s="37"/>
    </row>
    <row r="1846" spans="2:5" ht="25.5" customHeight="1">
      <c r="B1846" s="36"/>
      <c r="C1846" s="38" t="s">
        <v>133</v>
      </c>
      <c r="D1846" s="41" t="str">
        <f>IF(Retenciones!$A59&lt;&gt;"",'Datos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846" s="37"/>
    </row>
    <row r="1847" spans="2:5">
      <c r="B1847" s="36"/>
      <c r="E1847" s="37"/>
    </row>
    <row r="1848" spans="2:5">
      <c r="B1848" s="36"/>
      <c r="C1848" s="86" t="s">
        <v>134</v>
      </c>
      <c r="D1848" s="86"/>
      <c r="E1848" s="37"/>
    </row>
    <row r="1849" spans="2:5">
      <c r="B1849" s="36"/>
      <c r="C1849" s="38" t="s">
        <v>131</v>
      </c>
      <c r="D1849" s="39" t="str">
        <f>IFERROR(IF(Retenciones!$A59&lt;&gt;"",INDEX('Sujetos Retenidos'!$B$5:$B$204,MATCH(Retenciones!$O59,'Sujetos Retenidos'!$A$5:$A$204,0)),""),"")</f>
        <v/>
      </c>
      <c r="E1849" s="37"/>
    </row>
    <row r="1850" spans="2:5">
      <c r="B1850" s="36"/>
      <c r="C1850" s="38" t="s">
        <v>132</v>
      </c>
      <c r="D1850" s="40" t="str">
        <f>IFERROR(IF(Retenciones!$A59&lt;&gt;"",+INDEX('Sujetos Retenidos'!$A$5:$A$204,MATCH(Retenciones!$O59,'Sujetos Retenidos'!$A$5:$A$204,0)),""),"")</f>
        <v/>
      </c>
      <c r="E1850" s="37"/>
    </row>
    <row r="1851" spans="2:5" ht="25.5" customHeight="1">
      <c r="B1851" s="36"/>
      <c r="C1851" s="38" t="s">
        <v>133</v>
      </c>
      <c r="D1851" s="41" t="str">
        <f>IFERROR(IF(Retenciones!$A59&lt;&gt;"",INDEX('Sujetos Retenidos'!$C$5:$C$204,MATCH(Retenciones!$O59,'Sujetos Retenidos'!$A$5:$A$204,0))&amp;" Localidad: "&amp;INDEX('Sujetos Retenidos'!$D$5:$D$204,MATCH(Retenciones!$O59,'Sujetos Retenidos'!$A$5:$A$204,0))&amp;" Provincia: "&amp;IF(ISNUMBER(SEARCH(" - ",INDEX('Sujetos Retenidos'!$E$5:$E$204,MATCH(Retenciones!$O59,'Sujetos Retenidos'!$A$5:$A$204,0)))),MID(INDEX('Sujetos Retenidos'!$E$5:$E$204,MATCH(Retenciones!$O59,'Sujetos Retenidos'!$A$5:$A$204,0)),SEARCH(" - ",INDEX('Sujetos Retenidos'!$E$5:$E$204,MATCH(Retenciones!$O59,'Sujetos Retenidos'!$A$5:$A$204,0)))+3,255),INDEX('Sujetos Retenidos'!$E$5:$E$204,MATCH(Retenciones!$O59,'Sujetos Retenidos'!$A$5:$A$204,0)))&amp;" C.P.: "&amp;INDEX('Sujetos Retenidos'!$F$5:$F$204,MATCH(Retenciones!$O59,'Sujetos Retenidos'!$A$5:$A$204,0)),""),"")</f>
        <v/>
      </c>
      <c r="E1851" s="37"/>
    </row>
    <row r="1852" spans="2:5">
      <c r="B1852" s="36"/>
      <c r="E1852" s="37"/>
    </row>
    <row r="1853" spans="2:5">
      <c r="B1853" s="36"/>
      <c r="C1853" s="86" t="s">
        <v>135</v>
      </c>
      <c r="D1853" s="86"/>
      <c r="E1853" s="37"/>
    </row>
    <row r="1854" spans="2:5" ht="21.75" customHeight="1">
      <c r="B1854" s="36"/>
      <c r="C1854" s="38" t="s">
        <v>136</v>
      </c>
      <c r="D1854" s="41" t="str">
        <f>IF(Retenciones!$A59&lt;&gt;"",SUBSTITUTE(IF(ISNUMBER(SEARCH(" (",IF(ISNUMBER(SEARCH(" - ",Retenciones!$E59)),MID(Retenciones!$E59,SEARCH(" - ",Retenciones!$E59)+3,255),Retenciones!$E59))),LEFT(IF(ISNUMBER(SEARCH(" - ",Retenciones!$E59)),MID(Retenciones!$E59,SEARCH(" - ",Retenciones!$E59)+3,255),Retenciones!$E59),SEARCH(" (",IF(ISNUMBER(SEARCH(" - ",Retenciones!$E59)),MID(Retenciones!$E59,SEARCH(" - ",Retenciones!$E59)+3,255),Retenciones!$E59))-1),IF(ISNUMBER(SEARCH(" - ",Retenciones!$E59)),MID(Retenciones!$E59,SEARCH(" - ",Retenciones!$E59)+3,255),Retenciones!$E59)),"—","-"),"")</f>
        <v/>
      </c>
      <c r="E1854" s="37"/>
    </row>
    <row r="1855" spans="2:5" ht="21.75" customHeight="1">
      <c r="B1855" s="36"/>
      <c r="C1855" s="38" t="s">
        <v>137</v>
      </c>
      <c r="D1855" s="41" t="str">
        <f>IF(Retenciones!$A59&lt;&gt;"",IF(ISNUMBER(SEARCH(" - ",Retenciones!$F59)),MID(Retenciones!$F59,SEARCH(" - ",Retenciones!$F59)+3,255),Retenciones!$F59),"")</f>
        <v/>
      </c>
      <c r="E1855" s="37"/>
    </row>
    <row r="1856" spans="2:5" ht="21.75" customHeight="1">
      <c r="B1856" s="36"/>
      <c r="C1856" s="38" t="s">
        <v>138</v>
      </c>
      <c r="D1856" s="41" t="str">
        <f>IF(Retenciones!$A59&lt;&gt;"",Retenciones!$A59&amp;" Nro. "&amp;TEXT(Retenciones!$C59,"000000000000"),"")</f>
        <v/>
      </c>
      <c r="E1856" s="37"/>
    </row>
    <row r="1857" spans="2:5">
      <c r="B1857" s="36"/>
      <c r="C1857" s="38" t="s">
        <v>139</v>
      </c>
      <c r="D1857" s="42" t="str">
        <f>IF(Retenciones!$A59&lt;&gt;"","$ "&amp;IF(MID(TEXT(INT(ROUND(Retenciones!$D59,2)),"000000000000"),1,3)&lt;&gt;"000",TEXT(VALUE(MID(TEXT(INT(ROUND(Retenciones!$D59,2)),"000000000000"),1,3)),"0")&amp;"."&amp;MID(TEXT(INT(ROUND(Retenciones!$D59,2)),"000000000000"),4,3)&amp;"."&amp;MID(TEXT(INT(ROUND(Retenciones!$D59,2)),"000000000000"),7,3)&amp;"."&amp;MID(TEXT(INT(ROUND(Retenciones!$D59,2)),"000000000000"),10,3),IF(MID(TEXT(INT(ROUND(Retenciones!$D59,2)),"000000000000"),4,3)&lt;&gt;"000",TEXT(VALUE(MID(TEXT(INT(ROUND(Retenciones!$D59,2)),"000000000000"),4,3)),"0")&amp;"."&amp;MID(TEXT(INT(ROUND(Retenciones!$D59,2)),"000000000000"),7,3)&amp;"."&amp;MID(TEXT(INT(ROUND(Retenciones!$D59,2)),"000000000000"),10,3),IF(MID(TEXT(INT(ROUND(Retenciones!$D59,2)),"000000000000"),7,3)&lt;&gt;"000",TEXT(VALUE(MID(TEXT(INT(ROUND(Retenciones!$D59,2)),"000000000000"),7,3)),"0")&amp;"."&amp;MID(TEXT(INT(ROUND(Retenciones!$D59,2)),"000000000000"),10,3),TEXT(VALUE(MID(TEXT(INT(ROUND(Retenciones!$D59,2)),"000000000000"),10,3)),"0"))))&amp;","&amp;TEXT(ROUND((ROUND(Retenciones!$D59,2)-INT(ROUND(Retenciones!$D59,2)))*100,0),"00"),"")</f>
        <v/>
      </c>
      <c r="E1857" s="37"/>
    </row>
    <row r="1858" spans="2:5">
      <c r="B1858" s="36"/>
      <c r="C1858" s="38" t="s">
        <v>140</v>
      </c>
      <c r="D1858" s="39" t="str">
        <f>IF(Retenciones!$A59&lt;&gt;"","NO","")</f>
        <v/>
      </c>
      <c r="E1858" s="37"/>
    </row>
    <row r="1859" spans="2:5">
      <c r="B1859" s="36"/>
      <c r="C1859" s="38" t="s">
        <v>141</v>
      </c>
      <c r="D1859" s="43" t="str">
        <f>IF(Retenciones!$A59&lt;&gt;"","$ "&amp;IF(MID(TEXT(INT(ROUND(Retenciones!$K59,2)),"000000000000"),1,3)&lt;&gt;"000",TEXT(VALUE(MID(TEXT(INT(ROUND(Retenciones!$K59,2)),"000000000000"),1,3)),"0")&amp;"."&amp;MID(TEXT(INT(ROUND(Retenciones!$K59,2)),"000000000000"),4,3)&amp;"."&amp;MID(TEXT(INT(ROUND(Retenciones!$K59,2)),"000000000000"),7,3)&amp;"."&amp;MID(TEXT(INT(ROUND(Retenciones!$K59,2)),"000000000000"),10,3),IF(MID(TEXT(INT(ROUND(Retenciones!$K59,2)),"000000000000"),4,3)&lt;&gt;"000",TEXT(VALUE(MID(TEXT(INT(ROUND(Retenciones!$K59,2)),"000000000000"),4,3)),"0")&amp;"."&amp;MID(TEXT(INT(ROUND(Retenciones!$K59,2)),"000000000000"),7,3)&amp;"."&amp;MID(TEXT(INT(ROUND(Retenciones!$K59,2)),"000000000000"),10,3),IF(MID(TEXT(INT(ROUND(Retenciones!$K59,2)),"000000000000"),7,3)&lt;&gt;"000",TEXT(VALUE(MID(TEXT(INT(ROUND(Retenciones!$K59,2)),"000000000000"),7,3)),"0")&amp;"."&amp;MID(TEXT(INT(ROUND(Retenciones!$K59,2)),"000000000000"),10,3),TEXT(VALUE(MID(TEXT(INT(ROUND(Retenciones!$K59,2)),"000000000000"),10,3)),"0"))))&amp;","&amp;TEXT(ROUND((ROUND(Retenciones!$K59,2)-INT(ROUND(Retenciones!$K59,2)))*100,0),"00"),"")</f>
        <v/>
      </c>
      <c r="E1859" s="37"/>
    </row>
    <row r="1860" spans="2:5">
      <c r="B1860" s="36"/>
      <c r="E1860" s="37"/>
    </row>
    <row r="1861" spans="2:5">
      <c r="B1861" s="36"/>
      <c r="E1861" s="37"/>
    </row>
    <row r="1862" spans="2:5">
      <c r="B1862" s="36"/>
      <c r="C1862" s="44" t="s">
        <v>142</v>
      </c>
      <c r="D1862" s="45"/>
      <c r="E1862" s="37"/>
    </row>
    <row r="1863" spans="2:5">
      <c r="B1863" s="36"/>
      <c r="E1863" s="37"/>
    </row>
    <row r="1864" spans="2:5">
      <c r="B1864" s="36"/>
      <c r="C1864" s="38" t="s">
        <v>143</v>
      </c>
      <c r="D1864" s="39" t="str">
        <f>IF(Retenciones!$A59&lt;&gt;"",'Datos del Cliente'!$C$7,"")</f>
        <v/>
      </c>
      <c r="E1864" s="37"/>
    </row>
    <row r="1865" spans="2:5">
      <c r="B1865" s="36"/>
      <c r="C1865" s="38" t="s">
        <v>144</v>
      </c>
      <c r="D1865" s="39" t="str">
        <f>IF(Retenciones!$A59&lt;&gt;"",'Datos del Cliente'!$C$14,"")</f>
        <v/>
      </c>
      <c r="E1865" s="37"/>
    </row>
    <row r="1866" spans="2:5">
      <c r="B1866" s="36"/>
      <c r="E1866" s="37"/>
    </row>
    <row r="1867" spans="2:5" ht="15" customHeight="1">
      <c r="B1867" s="36"/>
      <c r="C1867" s="84" t="s">
        <v>145</v>
      </c>
      <c r="D1867" s="84"/>
      <c r="E1867" s="37"/>
    </row>
    <row r="1868" spans="2:5">
      <c r="B1868" s="36"/>
      <c r="C1868" s="84"/>
      <c r="D1868" s="84"/>
      <c r="E1868" s="37"/>
    </row>
    <row r="1869" spans="2:5">
      <c r="B1869" s="36"/>
      <c r="C1869" s="84"/>
      <c r="D1869" s="84"/>
      <c r="E1869" s="37"/>
    </row>
    <row r="1870" spans="2:5">
      <c r="B1870" s="46"/>
      <c r="C1870" s="47"/>
      <c r="D1870" s="47"/>
      <c r="E1870" s="48"/>
    </row>
    <row r="1872" spans="2:5" ht="25.5" customHeight="1">
      <c r="B1872" s="34"/>
      <c r="C1872" s="85" t="s">
        <v>127</v>
      </c>
      <c r="D1872" s="85"/>
      <c r="E1872" s="35"/>
    </row>
    <row r="1873" spans="2:5">
      <c r="B1873" s="36"/>
      <c r="E1873" s="37"/>
    </row>
    <row r="1874" spans="2:5">
      <c r="B1874" s="36"/>
      <c r="C1874" s="38" t="s">
        <v>128</v>
      </c>
      <c r="D1874" s="39" t="str">
        <f>IF(Retenciones!$A60&lt;&gt;"","0000-"&amp;TEXT(Retenciones!$I60,"YYYY")&amp;"-"&amp;TEXT((N('Datos del Cliente'!$C$17)+COUNTIF(Retenciones!$A$5:$A60,"&lt;&gt;")),"000000"),"")</f>
        <v/>
      </c>
      <c r="E1874" s="37"/>
    </row>
    <row r="1875" spans="2:5">
      <c r="B1875" s="36"/>
      <c r="C1875" s="38" t="s">
        <v>129</v>
      </c>
      <c r="D1875" s="39" t="str">
        <f>IF(Retenciones!$A60&lt;&gt;"",TEXT(Retenciones!$I60,"DD/MM/YYYY"),"")</f>
        <v/>
      </c>
      <c r="E1875" s="37"/>
    </row>
    <row r="1876" spans="2:5">
      <c r="B1876" s="36"/>
      <c r="E1876" s="37"/>
    </row>
    <row r="1877" spans="2:5">
      <c r="B1877" s="36"/>
      <c r="C1877" s="86" t="s">
        <v>130</v>
      </c>
      <c r="D1877" s="86"/>
      <c r="E1877" s="37"/>
    </row>
    <row r="1878" spans="2:5">
      <c r="B1878" s="36"/>
      <c r="C1878" s="38" t="s">
        <v>131</v>
      </c>
      <c r="D1878" s="39" t="str">
        <f>IF(Retenciones!$A60&lt;&gt;"",'Datos del Cliente'!$C$7,"")</f>
        <v/>
      </c>
      <c r="E1878" s="37"/>
    </row>
    <row r="1879" spans="2:5">
      <c r="B1879" s="36"/>
      <c r="C1879" s="38" t="s">
        <v>132</v>
      </c>
      <c r="D1879" s="40" t="str">
        <f>IFERROR(IF(Retenciones!$A60&lt;&gt;"",+('Datos del Cliente'!$C$8),""),"")</f>
        <v/>
      </c>
      <c r="E1879" s="37"/>
    </row>
    <row r="1880" spans="2:5" ht="25.5" customHeight="1">
      <c r="B1880" s="36"/>
      <c r="C1880" s="38" t="s">
        <v>133</v>
      </c>
      <c r="D1880" s="41" t="str">
        <f>IF(Retenciones!$A60&lt;&gt;"",'Datos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880" s="37"/>
    </row>
    <row r="1881" spans="2:5">
      <c r="B1881" s="36"/>
      <c r="E1881" s="37"/>
    </row>
    <row r="1882" spans="2:5">
      <c r="B1882" s="36"/>
      <c r="C1882" s="86" t="s">
        <v>134</v>
      </c>
      <c r="D1882" s="86"/>
      <c r="E1882" s="37"/>
    </row>
    <row r="1883" spans="2:5">
      <c r="B1883" s="36"/>
      <c r="C1883" s="38" t="s">
        <v>131</v>
      </c>
      <c r="D1883" s="39" t="str">
        <f>IFERROR(IF(Retenciones!$A60&lt;&gt;"",INDEX('Sujetos Retenidos'!$B$5:$B$204,MATCH(Retenciones!$O60,'Sujetos Retenidos'!$A$5:$A$204,0)),""),"")</f>
        <v/>
      </c>
      <c r="E1883" s="37"/>
    </row>
    <row r="1884" spans="2:5">
      <c r="B1884" s="36"/>
      <c r="C1884" s="38" t="s">
        <v>132</v>
      </c>
      <c r="D1884" s="40" t="str">
        <f>IFERROR(IF(Retenciones!$A60&lt;&gt;"",+INDEX('Sujetos Retenidos'!$A$5:$A$204,MATCH(Retenciones!$O60,'Sujetos Retenidos'!$A$5:$A$204,0)),""),"")</f>
        <v/>
      </c>
      <c r="E1884" s="37"/>
    </row>
    <row r="1885" spans="2:5" ht="25.5" customHeight="1">
      <c r="B1885" s="36"/>
      <c r="C1885" s="38" t="s">
        <v>133</v>
      </c>
      <c r="D1885" s="41" t="str">
        <f>IFERROR(IF(Retenciones!$A60&lt;&gt;"",INDEX('Sujetos Retenidos'!$C$5:$C$204,MATCH(Retenciones!$O60,'Sujetos Retenidos'!$A$5:$A$204,0))&amp;" Localidad: "&amp;INDEX('Sujetos Retenidos'!$D$5:$D$204,MATCH(Retenciones!$O60,'Sujetos Retenidos'!$A$5:$A$204,0))&amp;" Provincia: "&amp;IF(ISNUMBER(SEARCH(" - ",INDEX('Sujetos Retenidos'!$E$5:$E$204,MATCH(Retenciones!$O60,'Sujetos Retenidos'!$A$5:$A$204,0)))),MID(INDEX('Sujetos Retenidos'!$E$5:$E$204,MATCH(Retenciones!$O60,'Sujetos Retenidos'!$A$5:$A$204,0)),SEARCH(" - ",INDEX('Sujetos Retenidos'!$E$5:$E$204,MATCH(Retenciones!$O60,'Sujetos Retenidos'!$A$5:$A$204,0)))+3,255),INDEX('Sujetos Retenidos'!$E$5:$E$204,MATCH(Retenciones!$O60,'Sujetos Retenidos'!$A$5:$A$204,0)))&amp;" C.P.: "&amp;INDEX('Sujetos Retenidos'!$F$5:$F$204,MATCH(Retenciones!$O60,'Sujetos Retenidos'!$A$5:$A$204,0)),""),"")</f>
        <v/>
      </c>
      <c r="E1885" s="37"/>
    </row>
    <row r="1886" spans="2:5">
      <c r="B1886" s="36"/>
      <c r="E1886" s="37"/>
    </row>
    <row r="1887" spans="2:5">
      <c r="B1887" s="36"/>
      <c r="C1887" s="86" t="s">
        <v>135</v>
      </c>
      <c r="D1887" s="86"/>
      <c r="E1887" s="37"/>
    </row>
    <row r="1888" spans="2:5" ht="21.75" customHeight="1">
      <c r="B1888" s="36"/>
      <c r="C1888" s="38" t="s">
        <v>136</v>
      </c>
      <c r="D1888" s="41" t="str">
        <f>IF(Retenciones!$A60&lt;&gt;"",SUBSTITUTE(IF(ISNUMBER(SEARCH(" (",IF(ISNUMBER(SEARCH(" - ",Retenciones!$E60)),MID(Retenciones!$E60,SEARCH(" - ",Retenciones!$E60)+3,255),Retenciones!$E60))),LEFT(IF(ISNUMBER(SEARCH(" - ",Retenciones!$E60)),MID(Retenciones!$E60,SEARCH(" - ",Retenciones!$E60)+3,255),Retenciones!$E60),SEARCH(" (",IF(ISNUMBER(SEARCH(" - ",Retenciones!$E60)),MID(Retenciones!$E60,SEARCH(" - ",Retenciones!$E60)+3,255),Retenciones!$E60))-1),IF(ISNUMBER(SEARCH(" - ",Retenciones!$E60)),MID(Retenciones!$E60,SEARCH(" - ",Retenciones!$E60)+3,255),Retenciones!$E60)),"—","-"),"")</f>
        <v/>
      </c>
      <c r="E1888" s="37"/>
    </row>
    <row r="1889" spans="2:5" ht="21.75" customHeight="1">
      <c r="B1889" s="36"/>
      <c r="C1889" s="38" t="s">
        <v>137</v>
      </c>
      <c r="D1889" s="41" t="str">
        <f>IF(Retenciones!$A60&lt;&gt;"",IF(ISNUMBER(SEARCH(" - ",Retenciones!$F60)),MID(Retenciones!$F60,SEARCH(" - ",Retenciones!$F60)+3,255),Retenciones!$F60),"")</f>
        <v/>
      </c>
      <c r="E1889" s="37"/>
    </row>
    <row r="1890" spans="2:5" ht="21.75" customHeight="1">
      <c r="B1890" s="36"/>
      <c r="C1890" s="38" t="s">
        <v>138</v>
      </c>
      <c r="D1890" s="41" t="str">
        <f>IF(Retenciones!$A60&lt;&gt;"",Retenciones!$A60&amp;" Nro. "&amp;TEXT(Retenciones!$C60,"000000000000"),"")</f>
        <v/>
      </c>
      <c r="E1890" s="37"/>
    </row>
    <row r="1891" spans="2:5">
      <c r="B1891" s="36"/>
      <c r="C1891" s="38" t="s">
        <v>139</v>
      </c>
      <c r="D1891" s="42" t="str">
        <f>IF(Retenciones!$A60&lt;&gt;"","$ "&amp;IF(MID(TEXT(INT(ROUND(Retenciones!$D60,2)),"000000000000"),1,3)&lt;&gt;"000",TEXT(VALUE(MID(TEXT(INT(ROUND(Retenciones!$D60,2)),"000000000000"),1,3)),"0")&amp;"."&amp;MID(TEXT(INT(ROUND(Retenciones!$D60,2)),"000000000000"),4,3)&amp;"."&amp;MID(TEXT(INT(ROUND(Retenciones!$D60,2)),"000000000000"),7,3)&amp;"."&amp;MID(TEXT(INT(ROUND(Retenciones!$D60,2)),"000000000000"),10,3),IF(MID(TEXT(INT(ROUND(Retenciones!$D60,2)),"000000000000"),4,3)&lt;&gt;"000",TEXT(VALUE(MID(TEXT(INT(ROUND(Retenciones!$D60,2)),"000000000000"),4,3)),"0")&amp;"."&amp;MID(TEXT(INT(ROUND(Retenciones!$D60,2)),"000000000000"),7,3)&amp;"."&amp;MID(TEXT(INT(ROUND(Retenciones!$D60,2)),"000000000000"),10,3),IF(MID(TEXT(INT(ROUND(Retenciones!$D60,2)),"000000000000"),7,3)&lt;&gt;"000",TEXT(VALUE(MID(TEXT(INT(ROUND(Retenciones!$D60,2)),"000000000000"),7,3)),"0")&amp;"."&amp;MID(TEXT(INT(ROUND(Retenciones!$D60,2)),"000000000000"),10,3),TEXT(VALUE(MID(TEXT(INT(ROUND(Retenciones!$D60,2)),"000000000000"),10,3)),"0"))))&amp;","&amp;TEXT(ROUND((ROUND(Retenciones!$D60,2)-INT(ROUND(Retenciones!$D60,2)))*100,0),"00"),"")</f>
        <v/>
      </c>
      <c r="E1891" s="37"/>
    </row>
    <row r="1892" spans="2:5">
      <c r="B1892" s="36"/>
      <c r="C1892" s="38" t="s">
        <v>140</v>
      </c>
      <c r="D1892" s="39" t="str">
        <f>IF(Retenciones!$A60&lt;&gt;"","NO","")</f>
        <v/>
      </c>
      <c r="E1892" s="37"/>
    </row>
    <row r="1893" spans="2:5">
      <c r="B1893" s="36"/>
      <c r="C1893" s="38" t="s">
        <v>141</v>
      </c>
      <c r="D1893" s="43" t="str">
        <f>IF(Retenciones!$A60&lt;&gt;"","$ "&amp;IF(MID(TEXT(INT(ROUND(Retenciones!$K60,2)),"000000000000"),1,3)&lt;&gt;"000",TEXT(VALUE(MID(TEXT(INT(ROUND(Retenciones!$K60,2)),"000000000000"),1,3)),"0")&amp;"."&amp;MID(TEXT(INT(ROUND(Retenciones!$K60,2)),"000000000000"),4,3)&amp;"."&amp;MID(TEXT(INT(ROUND(Retenciones!$K60,2)),"000000000000"),7,3)&amp;"."&amp;MID(TEXT(INT(ROUND(Retenciones!$K60,2)),"000000000000"),10,3),IF(MID(TEXT(INT(ROUND(Retenciones!$K60,2)),"000000000000"),4,3)&lt;&gt;"000",TEXT(VALUE(MID(TEXT(INT(ROUND(Retenciones!$K60,2)),"000000000000"),4,3)),"0")&amp;"."&amp;MID(TEXT(INT(ROUND(Retenciones!$K60,2)),"000000000000"),7,3)&amp;"."&amp;MID(TEXT(INT(ROUND(Retenciones!$K60,2)),"000000000000"),10,3),IF(MID(TEXT(INT(ROUND(Retenciones!$K60,2)),"000000000000"),7,3)&lt;&gt;"000",TEXT(VALUE(MID(TEXT(INT(ROUND(Retenciones!$K60,2)),"000000000000"),7,3)),"0")&amp;"."&amp;MID(TEXT(INT(ROUND(Retenciones!$K60,2)),"000000000000"),10,3),TEXT(VALUE(MID(TEXT(INT(ROUND(Retenciones!$K60,2)),"000000000000"),10,3)),"0"))))&amp;","&amp;TEXT(ROUND((ROUND(Retenciones!$K60,2)-INT(ROUND(Retenciones!$K60,2)))*100,0),"00"),"")</f>
        <v/>
      </c>
      <c r="E1893" s="37"/>
    </row>
    <row r="1894" spans="2:5">
      <c r="B1894" s="36"/>
      <c r="E1894" s="37"/>
    </row>
    <row r="1895" spans="2:5">
      <c r="B1895" s="36"/>
      <c r="E1895" s="37"/>
    </row>
    <row r="1896" spans="2:5">
      <c r="B1896" s="36"/>
      <c r="C1896" s="44" t="s">
        <v>142</v>
      </c>
      <c r="D1896" s="45"/>
      <c r="E1896" s="37"/>
    </row>
    <row r="1897" spans="2:5">
      <c r="B1897" s="36"/>
      <c r="E1897" s="37"/>
    </row>
    <row r="1898" spans="2:5">
      <c r="B1898" s="36"/>
      <c r="C1898" s="38" t="s">
        <v>143</v>
      </c>
      <c r="D1898" s="39" t="str">
        <f>IF(Retenciones!$A60&lt;&gt;"",'Datos del Cliente'!$C$7,"")</f>
        <v/>
      </c>
      <c r="E1898" s="37"/>
    </row>
    <row r="1899" spans="2:5">
      <c r="B1899" s="36"/>
      <c r="C1899" s="38" t="s">
        <v>144</v>
      </c>
      <c r="D1899" s="39" t="str">
        <f>IF(Retenciones!$A60&lt;&gt;"",'Datos del Cliente'!$C$14,"")</f>
        <v/>
      </c>
      <c r="E1899" s="37"/>
    </row>
    <row r="1900" spans="2:5">
      <c r="B1900" s="36"/>
      <c r="E1900" s="37"/>
    </row>
    <row r="1901" spans="2:5" ht="15" customHeight="1">
      <c r="B1901" s="36"/>
      <c r="C1901" s="84" t="s">
        <v>145</v>
      </c>
      <c r="D1901" s="84"/>
      <c r="E1901" s="37"/>
    </row>
    <row r="1902" spans="2:5">
      <c r="B1902" s="36"/>
      <c r="C1902" s="84"/>
      <c r="D1902" s="84"/>
      <c r="E1902" s="37"/>
    </row>
    <row r="1903" spans="2:5">
      <c r="B1903" s="36"/>
      <c r="C1903" s="84"/>
      <c r="D1903" s="84"/>
      <c r="E1903" s="37"/>
    </row>
    <row r="1904" spans="2:5">
      <c r="B1904" s="46"/>
      <c r="C1904" s="47"/>
      <c r="D1904" s="47"/>
      <c r="E1904" s="48"/>
    </row>
    <row r="1906" spans="2:5" ht="25.5" customHeight="1">
      <c r="B1906" s="34"/>
      <c r="C1906" s="85" t="s">
        <v>127</v>
      </c>
      <c r="D1906" s="85"/>
      <c r="E1906" s="35"/>
    </row>
    <row r="1907" spans="2:5">
      <c r="B1907" s="36"/>
      <c r="E1907" s="37"/>
    </row>
    <row r="1908" spans="2:5">
      <c r="B1908" s="36"/>
      <c r="C1908" s="38" t="s">
        <v>128</v>
      </c>
      <c r="D1908" s="39" t="str">
        <f>IF(Retenciones!$A61&lt;&gt;"","0000-"&amp;TEXT(Retenciones!$I61,"YYYY")&amp;"-"&amp;TEXT((N('Datos del Cliente'!$C$17)+COUNTIF(Retenciones!$A$5:$A61,"&lt;&gt;")),"000000"),"")</f>
        <v/>
      </c>
      <c r="E1908" s="37"/>
    </row>
    <row r="1909" spans="2:5">
      <c r="B1909" s="36"/>
      <c r="C1909" s="38" t="s">
        <v>129</v>
      </c>
      <c r="D1909" s="39" t="str">
        <f>IF(Retenciones!$A61&lt;&gt;"",TEXT(Retenciones!$I61,"DD/MM/YYYY"),"")</f>
        <v/>
      </c>
      <c r="E1909" s="37"/>
    </row>
    <row r="1910" spans="2:5">
      <c r="B1910" s="36"/>
      <c r="E1910" s="37"/>
    </row>
    <row r="1911" spans="2:5">
      <c r="B1911" s="36"/>
      <c r="C1911" s="86" t="s">
        <v>130</v>
      </c>
      <c r="D1911" s="86"/>
      <c r="E1911" s="37"/>
    </row>
    <row r="1912" spans="2:5">
      <c r="B1912" s="36"/>
      <c r="C1912" s="38" t="s">
        <v>131</v>
      </c>
      <c r="D1912" s="39" t="str">
        <f>IF(Retenciones!$A61&lt;&gt;"",'Datos del Cliente'!$C$7,"")</f>
        <v/>
      </c>
      <c r="E1912" s="37"/>
    </row>
    <row r="1913" spans="2:5">
      <c r="B1913" s="36"/>
      <c r="C1913" s="38" t="s">
        <v>132</v>
      </c>
      <c r="D1913" s="40" t="str">
        <f>IFERROR(IF(Retenciones!$A61&lt;&gt;"",+('Datos del Cliente'!$C$8),""),"")</f>
        <v/>
      </c>
      <c r="E1913" s="37"/>
    </row>
    <row r="1914" spans="2:5" ht="25.5" customHeight="1">
      <c r="B1914" s="36"/>
      <c r="C1914" s="38" t="s">
        <v>133</v>
      </c>
      <c r="D1914" s="41" t="str">
        <f>IF(Retenciones!$A61&lt;&gt;"",'Datos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914" s="37"/>
    </row>
    <row r="1915" spans="2:5">
      <c r="B1915" s="36"/>
      <c r="E1915" s="37"/>
    </row>
    <row r="1916" spans="2:5">
      <c r="B1916" s="36"/>
      <c r="C1916" s="86" t="s">
        <v>134</v>
      </c>
      <c r="D1916" s="86"/>
      <c r="E1916" s="37"/>
    </row>
    <row r="1917" spans="2:5">
      <c r="B1917" s="36"/>
      <c r="C1917" s="38" t="s">
        <v>131</v>
      </c>
      <c r="D1917" s="39" t="str">
        <f>IFERROR(IF(Retenciones!$A61&lt;&gt;"",INDEX('Sujetos Retenidos'!$B$5:$B$204,MATCH(Retenciones!$O61,'Sujetos Retenidos'!$A$5:$A$204,0)),""),"")</f>
        <v/>
      </c>
      <c r="E1917" s="37"/>
    </row>
    <row r="1918" spans="2:5">
      <c r="B1918" s="36"/>
      <c r="C1918" s="38" t="s">
        <v>132</v>
      </c>
      <c r="D1918" s="40" t="str">
        <f>IFERROR(IF(Retenciones!$A61&lt;&gt;"",+INDEX('Sujetos Retenidos'!$A$5:$A$204,MATCH(Retenciones!$O61,'Sujetos Retenidos'!$A$5:$A$204,0)),""),"")</f>
        <v/>
      </c>
      <c r="E1918" s="37"/>
    </row>
    <row r="1919" spans="2:5" ht="25.5" customHeight="1">
      <c r="B1919" s="36"/>
      <c r="C1919" s="38" t="s">
        <v>133</v>
      </c>
      <c r="D1919" s="41" t="str">
        <f>IFERROR(IF(Retenciones!$A61&lt;&gt;"",INDEX('Sujetos Retenidos'!$C$5:$C$204,MATCH(Retenciones!$O61,'Sujetos Retenidos'!$A$5:$A$204,0))&amp;" Localidad: "&amp;INDEX('Sujetos Retenidos'!$D$5:$D$204,MATCH(Retenciones!$O61,'Sujetos Retenidos'!$A$5:$A$204,0))&amp;" Provincia: "&amp;IF(ISNUMBER(SEARCH(" - ",INDEX('Sujetos Retenidos'!$E$5:$E$204,MATCH(Retenciones!$O61,'Sujetos Retenidos'!$A$5:$A$204,0)))),MID(INDEX('Sujetos Retenidos'!$E$5:$E$204,MATCH(Retenciones!$O61,'Sujetos Retenidos'!$A$5:$A$204,0)),SEARCH(" - ",INDEX('Sujetos Retenidos'!$E$5:$E$204,MATCH(Retenciones!$O61,'Sujetos Retenidos'!$A$5:$A$204,0)))+3,255),INDEX('Sujetos Retenidos'!$E$5:$E$204,MATCH(Retenciones!$O61,'Sujetos Retenidos'!$A$5:$A$204,0)))&amp;" C.P.: "&amp;INDEX('Sujetos Retenidos'!$F$5:$F$204,MATCH(Retenciones!$O61,'Sujetos Retenidos'!$A$5:$A$204,0)),""),"")</f>
        <v/>
      </c>
      <c r="E1919" s="37"/>
    </row>
    <row r="1920" spans="2:5">
      <c r="B1920" s="36"/>
      <c r="E1920" s="37"/>
    </row>
    <row r="1921" spans="2:5">
      <c r="B1921" s="36"/>
      <c r="C1921" s="86" t="s">
        <v>135</v>
      </c>
      <c r="D1921" s="86"/>
      <c r="E1921" s="37"/>
    </row>
    <row r="1922" spans="2:5" ht="21.75" customHeight="1">
      <c r="B1922" s="36"/>
      <c r="C1922" s="38" t="s">
        <v>136</v>
      </c>
      <c r="D1922" s="41" t="str">
        <f>IF(Retenciones!$A61&lt;&gt;"",SUBSTITUTE(IF(ISNUMBER(SEARCH(" (",IF(ISNUMBER(SEARCH(" - ",Retenciones!$E61)),MID(Retenciones!$E61,SEARCH(" - ",Retenciones!$E61)+3,255),Retenciones!$E61))),LEFT(IF(ISNUMBER(SEARCH(" - ",Retenciones!$E61)),MID(Retenciones!$E61,SEARCH(" - ",Retenciones!$E61)+3,255),Retenciones!$E61),SEARCH(" (",IF(ISNUMBER(SEARCH(" - ",Retenciones!$E61)),MID(Retenciones!$E61,SEARCH(" - ",Retenciones!$E61)+3,255),Retenciones!$E61))-1),IF(ISNUMBER(SEARCH(" - ",Retenciones!$E61)),MID(Retenciones!$E61,SEARCH(" - ",Retenciones!$E61)+3,255),Retenciones!$E61)),"—","-"),"")</f>
        <v/>
      </c>
      <c r="E1922" s="37"/>
    </row>
    <row r="1923" spans="2:5" ht="21.75" customHeight="1">
      <c r="B1923" s="36"/>
      <c r="C1923" s="38" t="s">
        <v>137</v>
      </c>
      <c r="D1923" s="41" t="str">
        <f>IF(Retenciones!$A61&lt;&gt;"",IF(ISNUMBER(SEARCH(" - ",Retenciones!$F61)),MID(Retenciones!$F61,SEARCH(" - ",Retenciones!$F61)+3,255),Retenciones!$F61),"")</f>
        <v/>
      </c>
      <c r="E1923" s="37"/>
    </row>
    <row r="1924" spans="2:5" ht="21.75" customHeight="1">
      <c r="B1924" s="36"/>
      <c r="C1924" s="38" t="s">
        <v>138</v>
      </c>
      <c r="D1924" s="41" t="str">
        <f>IF(Retenciones!$A61&lt;&gt;"",Retenciones!$A61&amp;" Nro. "&amp;TEXT(Retenciones!$C61,"000000000000"),"")</f>
        <v/>
      </c>
      <c r="E1924" s="37"/>
    </row>
    <row r="1925" spans="2:5">
      <c r="B1925" s="36"/>
      <c r="C1925" s="38" t="s">
        <v>139</v>
      </c>
      <c r="D1925" s="42" t="str">
        <f>IF(Retenciones!$A61&lt;&gt;"","$ "&amp;IF(MID(TEXT(INT(ROUND(Retenciones!$D61,2)),"000000000000"),1,3)&lt;&gt;"000",TEXT(VALUE(MID(TEXT(INT(ROUND(Retenciones!$D61,2)),"000000000000"),1,3)),"0")&amp;"."&amp;MID(TEXT(INT(ROUND(Retenciones!$D61,2)),"000000000000"),4,3)&amp;"."&amp;MID(TEXT(INT(ROUND(Retenciones!$D61,2)),"000000000000"),7,3)&amp;"."&amp;MID(TEXT(INT(ROUND(Retenciones!$D61,2)),"000000000000"),10,3),IF(MID(TEXT(INT(ROUND(Retenciones!$D61,2)),"000000000000"),4,3)&lt;&gt;"000",TEXT(VALUE(MID(TEXT(INT(ROUND(Retenciones!$D61,2)),"000000000000"),4,3)),"0")&amp;"."&amp;MID(TEXT(INT(ROUND(Retenciones!$D61,2)),"000000000000"),7,3)&amp;"."&amp;MID(TEXT(INT(ROUND(Retenciones!$D61,2)),"000000000000"),10,3),IF(MID(TEXT(INT(ROUND(Retenciones!$D61,2)),"000000000000"),7,3)&lt;&gt;"000",TEXT(VALUE(MID(TEXT(INT(ROUND(Retenciones!$D61,2)),"000000000000"),7,3)),"0")&amp;"."&amp;MID(TEXT(INT(ROUND(Retenciones!$D61,2)),"000000000000"),10,3),TEXT(VALUE(MID(TEXT(INT(ROUND(Retenciones!$D61,2)),"000000000000"),10,3)),"0"))))&amp;","&amp;TEXT(ROUND((ROUND(Retenciones!$D61,2)-INT(ROUND(Retenciones!$D61,2)))*100,0),"00"),"")</f>
        <v/>
      </c>
      <c r="E1925" s="37"/>
    </row>
    <row r="1926" spans="2:5">
      <c r="B1926" s="36"/>
      <c r="C1926" s="38" t="s">
        <v>140</v>
      </c>
      <c r="D1926" s="39" t="str">
        <f>IF(Retenciones!$A61&lt;&gt;"","NO","")</f>
        <v/>
      </c>
      <c r="E1926" s="37"/>
    </row>
    <row r="1927" spans="2:5">
      <c r="B1927" s="36"/>
      <c r="C1927" s="38" t="s">
        <v>141</v>
      </c>
      <c r="D1927" s="43" t="str">
        <f>IF(Retenciones!$A61&lt;&gt;"","$ "&amp;IF(MID(TEXT(INT(ROUND(Retenciones!$K61,2)),"000000000000"),1,3)&lt;&gt;"000",TEXT(VALUE(MID(TEXT(INT(ROUND(Retenciones!$K61,2)),"000000000000"),1,3)),"0")&amp;"."&amp;MID(TEXT(INT(ROUND(Retenciones!$K61,2)),"000000000000"),4,3)&amp;"."&amp;MID(TEXT(INT(ROUND(Retenciones!$K61,2)),"000000000000"),7,3)&amp;"."&amp;MID(TEXT(INT(ROUND(Retenciones!$K61,2)),"000000000000"),10,3),IF(MID(TEXT(INT(ROUND(Retenciones!$K61,2)),"000000000000"),4,3)&lt;&gt;"000",TEXT(VALUE(MID(TEXT(INT(ROUND(Retenciones!$K61,2)),"000000000000"),4,3)),"0")&amp;"."&amp;MID(TEXT(INT(ROUND(Retenciones!$K61,2)),"000000000000"),7,3)&amp;"."&amp;MID(TEXT(INT(ROUND(Retenciones!$K61,2)),"000000000000"),10,3),IF(MID(TEXT(INT(ROUND(Retenciones!$K61,2)),"000000000000"),7,3)&lt;&gt;"000",TEXT(VALUE(MID(TEXT(INT(ROUND(Retenciones!$K61,2)),"000000000000"),7,3)),"0")&amp;"."&amp;MID(TEXT(INT(ROUND(Retenciones!$K61,2)),"000000000000"),10,3),TEXT(VALUE(MID(TEXT(INT(ROUND(Retenciones!$K61,2)),"000000000000"),10,3)),"0"))))&amp;","&amp;TEXT(ROUND((ROUND(Retenciones!$K61,2)-INT(ROUND(Retenciones!$K61,2)))*100,0),"00"),"")</f>
        <v/>
      </c>
      <c r="E1927" s="37"/>
    </row>
    <row r="1928" spans="2:5">
      <c r="B1928" s="36"/>
      <c r="E1928" s="37"/>
    </row>
    <row r="1929" spans="2:5">
      <c r="B1929" s="36"/>
      <c r="E1929" s="37"/>
    </row>
    <row r="1930" spans="2:5">
      <c r="B1930" s="36"/>
      <c r="C1930" s="44" t="s">
        <v>142</v>
      </c>
      <c r="D1930" s="45"/>
      <c r="E1930" s="37"/>
    </row>
    <row r="1931" spans="2:5">
      <c r="B1931" s="36"/>
      <c r="E1931" s="37"/>
    </row>
    <row r="1932" spans="2:5">
      <c r="B1932" s="36"/>
      <c r="C1932" s="38" t="s">
        <v>143</v>
      </c>
      <c r="D1932" s="39" t="str">
        <f>IF(Retenciones!$A61&lt;&gt;"",'Datos del Cliente'!$C$7,"")</f>
        <v/>
      </c>
      <c r="E1932" s="37"/>
    </row>
    <row r="1933" spans="2:5">
      <c r="B1933" s="36"/>
      <c r="C1933" s="38" t="s">
        <v>144</v>
      </c>
      <c r="D1933" s="39" t="str">
        <f>IF(Retenciones!$A61&lt;&gt;"",'Datos del Cliente'!$C$14,"")</f>
        <v/>
      </c>
      <c r="E1933" s="37"/>
    </row>
    <row r="1934" spans="2:5">
      <c r="B1934" s="36"/>
      <c r="E1934" s="37"/>
    </row>
    <row r="1935" spans="2:5" ht="15" customHeight="1">
      <c r="B1935" s="36"/>
      <c r="C1935" s="84" t="s">
        <v>145</v>
      </c>
      <c r="D1935" s="84"/>
      <c r="E1935" s="37"/>
    </row>
    <row r="1936" spans="2:5">
      <c r="B1936" s="36"/>
      <c r="C1936" s="84"/>
      <c r="D1936" s="84"/>
      <c r="E1936" s="37"/>
    </row>
    <row r="1937" spans="2:5">
      <c r="B1937" s="36"/>
      <c r="C1937" s="84"/>
      <c r="D1937" s="84"/>
      <c r="E1937" s="37"/>
    </row>
    <row r="1938" spans="2:5">
      <c r="B1938" s="46"/>
      <c r="C1938" s="47"/>
      <c r="D1938" s="47"/>
      <c r="E1938" s="48"/>
    </row>
    <row r="1940" spans="2:5" ht="25.5" customHeight="1">
      <c r="B1940" s="34"/>
      <c r="C1940" s="85" t="s">
        <v>127</v>
      </c>
      <c r="D1940" s="85"/>
      <c r="E1940" s="35"/>
    </row>
    <row r="1941" spans="2:5">
      <c r="B1941" s="36"/>
      <c r="E1941" s="37"/>
    </row>
    <row r="1942" spans="2:5">
      <c r="B1942" s="36"/>
      <c r="C1942" s="38" t="s">
        <v>128</v>
      </c>
      <c r="D1942" s="39" t="str">
        <f>IF(Retenciones!$A62&lt;&gt;"","0000-"&amp;TEXT(Retenciones!$I62,"YYYY")&amp;"-"&amp;TEXT((N('Datos del Cliente'!$C$17)+COUNTIF(Retenciones!$A$5:$A62,"&lt;&gt;")),"000000"),"")</f>
        <v/>
      </c>
      <c r="E1942" s="37"/>
    </row>
    <row r="1943" spans="2:5">
      <c r="B1943" s="36"/>
      <c r="C1943" s="38" t="s">
        <v>129</v>
      </c>
      <c r="D1943" s="39" t="str">
        <f>IF(Retenciones!$A62&lt;&gt;"",TEXT(Retenciones!$I62,"DD/MM/YYYY"),"")</f>
        <v/>
      </c>
      <c r="E1943" s="37"/>
    </row>
    <row r="1944" spans="2:5">
      <c r="B1944" s="36"/>
      <c r="E1944" s="37"/>
    </row>
    <row r="1945" spans="2:5">
      <c r="B1945" s="36"/>
      <c r="C1945" s="86" t="s">
        <v>130</v>
      </c>
      <c r="D1945" s="86"/>
      <c r="E1945" s="37"/>
    </row>
    <row r="1946" spans="2:5">
      <c r="B1946" s="36"/>
      <c r="C1946" s="38" t="s">
        <v>131</v>
      </c>
      <c r="D1946" s="39" t="str">
        <f>IF(Retenciones!$A62&lt;&gt;"",'Datos del Cliente'!$C$7,"")</f>
        <v/>
      </c>
      <c r="E1946" s="37"/>
    </row>
    <row r="1947" spans="2:5">
      <c r="B1947" s="36"/>
      <c r="C1947" s="38" t="s">
        <v>132</v>
      </c>
      <c r="D1947" s="40" t="str">
        <f>IFERROR(IF(Retenciones!$A62&lt;&gt;"",+('Datos del Cliente'!$C$8),""),"")</f>
        <v/>
      </c>
      <c r="E1947" s="37"/>
    </row>
    <row r="1948" spans="2:5" ht="25.5" customHeight="1">
      <c r="B1948" s="36"/>
      <c r="C1948" s="38" t="s">
        <v>133</v>
      </c>
      <c r="D1948" s="41" t="str">
        <f>IF(Retenciones!$A62&lt;&gt;"",'Datos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948" s="37"/>
    </row>
    <row r="1949" spans="2:5">
      <c r="B1949" s="36"/>
      <c r="E1949" s="37"/>
    </row>
    <row r="1950" spans="2:5">
      <c r="B1950" s="36"/>
      <c r="C1950" s="86" t="s">
        <v>134</v>
      </c>
      <c r="D1950" s="86"/>
      <c r="E1950" s="37"/>
    </row>
    <row r="1951" spans="2:5">
      <c r="B1951" s="36"/>
      <c r="C1951" s="38" t="s">
        <v>131</v>
      </c>
      <c r="D1951" s="39" t="str">
        <f>IFERROR(IF(Retenciones!$A62&lt;&gt;"",INDEX('Sujetos Retenidos'!$B$5:$B$204,MATCH(Retenciones!$O62,'Sujetos Retenidos'!$A$5:$A$204,0)),""),"")</f>
        <v/>
      </c>
      <c r="E1951" s="37"/>
    </row>
    <row r="1952" spans="2:5">
      <c r="B1952" s="36"/>
      <c r="C1952" s="38" t="s">
        <v>132</v>
      </c>
      <c r="D1952" s="40" t="str">
        <f>IFERROR(IF(Retenciones!$A62&lt;&gt;"",+INDEX('Sujetos Retenidos'!$A$5:$A$204,MATCH(Retenciones!$O62,'Sujetos Retenidos'!$A$5:$A$204,0)),""),"")</f>
        <v/>
      </c>
      <c r="E1952" s="37"/>
    </row>
    <row r="1953" spans="2:5" ht="25.5" customHeight="1">
      <c r="B1953" s="36"/>
      <c r="C1953" s="38" t="s">
        <v>133</v>
      </c>
      <c r="D1953" s="41" t="str">
        <f>IFERROR(IF(Retenciones!$A62&lt;&gt;"",INDEX('Sujetos Retenidos'!$C$5:$C$204,MATCH(Retenciones!$O62,'Sujetos Retenidos'!$A$5:$A$204,0))&amp;" Localidad: "&amp;INDEX('Sujetos Retenidos'!$D$5:$D$204,MATCH(Retenciones!$O62,'Sujetos Retenidos'!$A$5:$A$204,0))&amp;" Provincia: "&amp;IF(ISNUMBER(SEARCH(" - ",INDEX('Sujetos Retenidos'!$E$5:$E$204,MATCH(Retenciones!$O62,'Sujetos Retenidos'!$A$5:$A$204,0)))),MID(INDEX('Sujetos Retenidos'!$E$5:$E$204,MATCH(Retenciones!$O62,'Sujetos Retenidos'!$A$5:$A$204,0)),SEARCH(" - ",INDEX('Sujetos Retenidos'!$E$5:$E$204,MATCH(Retenciones!$O62,'Sujetos Retenidos'!$A$5:$A$204,0)))+3,255),INDEX('Sujetos Retenidos'!$E$5:$E$204,MATCH(Retenciones!$O62,'Sujetos Retenidos'!$A$5:$A$204,0)))&amp;" C.P.: "&amp;INDEX('Sujetos Retenidos'!$F$5:$F$204,MATCH(Retenciones!$O62,'Sujetos Retenidos'!$A$5:$A$204,0)),""),"")</f>
        <v/>
      </c>
      <c r="E1953" s="37"/>
    </row>
    <row r="1954" spans="2:5">
      <c r="B1954" s="36"/>
      <c r="E1954" s="37"/>
    </row>
    <row r="1955" spans="2:5">
      <c r="B1955" s="36"/>
      <c r="C1955" s="86" t="s">
        <v>135</v>
      </c>
      <c r="D1955" s="86"/>
      <c r="E1955" s="37"/>
    </row>
    <row r="1956" spans="2:5" ht="21.75" customHeight="1">
      <c r="B1956" s="36"/>
      <c r="C1956" s="38" t="s">
        <v>136</v>
      </c>
      <c r="D1956" s="41" t="str">
        <f>IF(Retenciones!$A62&lt;&gt;"",SUBSTITUTE(IF(ISNUMBER(SEARCH(" (",IF(ISNUMBER(SEARCH(" - ",Retenciones!$E62)),MID(Retenciones!$E62,SEARCH(" - ",Retenciones!$E62)+3,255),Retenciones!$E62))),LEFT(IF(ISNUMBER(SEARCH(" - ",Retenciones!$E62)),MID(Retenciones!$E62,SEARCH(" - ",Retenciones!$E62)+3,255),Retenciones!$E62),SEARCH(" (",IF(ISNUMBER(SEARCH(" - ",Retenciones!$E62)),MID(Retenciones!$E62,SEARCH(" - ",Retenciones!$E62)+3,255),Retenciones!$E62))-1),IF(ISNUMBER(SEARCH(" - ",Retenciones!$E62)),MID(Retenciones!$E62,SEARCH(" - ",Retenciones!$E62)+3,255),Retenciones!$E62)),"—","-"),"")</f>
        <v/>
      </c>
      <c r="E1956" s="37"/>
    </row>
    <row r="1957" spans="2:5" ht="21.75" customHeight="1">
      <c r="B1957" s="36"/>
      <c r="C1957" s="38" t="s">
        <v>137</v>
      </c>
      <c r="D1957" s="41" t="str">
        <f>IF(Retenciones!$A62&lt;&gt;"",IF(ISNUMBER(SEARCH(" - ",Retenciones!$F62)),MID(Retenciones!$F62,SEARCH(" - ",Retenciones!$F62)+3,255),Retenciones!$F62),"")</f>
        <v/>
      </c>
      <c r="E1957" s="37"/>
    </row>
    <row r="1958" spans="2:5" ht="21.75" customHeight="1">
      <c r="B1958" s="36"/>
      <c r="C1958" s="38" t="s">
        <v>138</v>
      </c>
      <c r="D1958" s="41" t="str">
        <f>IF(Retenciones!$A62&lt;&gt;"",Retenciones!$A62&amp;" Nro. "&amp;TEXT(Retenciones!$C62,"000000000000"),"")</f>
        <v/>
      </c>
      <c r="E1958" s="37"/>
    </row>
    <row r="1959" spans="2:5">
      <c r="B1959" s="36"/>
      <c r="C1959" s="38" t="s">
        <v>139</v>
      </c>
      <c r="D1959" s="42" t="str">
        <f>IF(Retenciones!$A62&lt;&gt;"","$ "&amp;IF(MID(TEXT(INT(ROUND(Retenciones!$D62,2)),"000000000000"),1,3)&lt;&gt;"000",TEXT(VALUE(MID(TEXT(INT(ROUND(Retenciones!$D62,2)),"000000000000"),1,3)),"0")&amp;"."&amp;MID(TEXT(INT(ROUND(Retenciones!$D62,2)),"000000000000"),4,3)&amp;"."&amp;MID(TEXT(INT(ROUND(Retenciones!$D62,2)),"000000000000"),7,3)&amp;"."&amp;MID(TEXT(INT(ROUND(Retenciones!$D62,2)),"000000000000"),10,3),IF(MID(TEXT(INT(ROUND(Retenciones!$D62,2)),"000000000000"),4,3)&lt;&gt;"000",TEXT(VALUE(MID(TEXT(INT(ROUND(Retenciones!$D62,2)),"000000000000"),4,3)),"0")&amp;"."&amp;MID(TEXT(INT(ROUND(Retenciones!$D62,2)),"000000000000"),7,3)&amp;"."&amp;MID(TEXT(INT(ROUND(Retenciones!$D62,2)),"000000000000"),10,3),IF(MID(TEXT(INT(ROUND(Retenciones!$D62,2)),"000000000000"),7,3)&lt;&gt;"000",TEXT(VALUE(MID(TEXT(INT(ROUND(Retenciones!$D62,2)),"000000000000"),7,3)),"0")&amp;"."&amp;MID(TEXT(INT(ROUND(Retenciones!$D62,2)),"000000000000"),10,3),TEXT(VALUE(MID(TEXT(INT(ROUND(Retenciones!$D62,2)),"000000000000"),10,3)),"0"))))&amp;","&amp;TEXT(ROUND((ROUND(Retenciones!$D62,2)-INT(ROUND(Retenciones!$D62,2)))*100,0),"00"),"")</f>
        <v/>
      </c>
      <c r="E1959" s="37"/>
    </row>
    <row r="1960" spans="2:5">
      <c r="B1960" s="36"/>
      <c r="C1960" s="38" t="s">
        <v>140</v>
      </c>
      <c r="D1960" s="39" t="str">
        <f>IF(Retenciones!$A62&lt;&gt;"","NO","")</f>
        <v/>
      </c>
      <c r="E1960" s="37"/>
    </row>
    <row r="1961" spans="2:5">
      <c r="B1961" s="36"/>
      <c r="C1961" s="38" t="s">
        <v>141</v>
      </c>
      <c r="D1961" s="43" t="str">
        <f>IF(Retenciones!$A62&lt;&gt;"","$ "&amp;IF(MID(TEXT(INT(ROUND(Retenciones!$K62,2)),"000000000000"),1,3)&lt;&gt;"000",TEXT(VALUE(MID(TEXT(INT(ROUND(Retenciones!$K62,2)),"000000000000"),1,3)),"0")&amp;"."&amp;MID(TEXT(INT(ROUND(Retenciones!$K62,2)),"000000000000"),4,3)&amp;"."&amp;MID(TEXT(INT(ROUND(Retenciones!$K62,2)),"000000000000"),7,3)&amp;"."&amp;MID(TEXT(INT(ROUND(Retenciones!$K62,2)),"000000000000"),10,3),IF(MID(TEXT(INT(ROUND(Retenciones!$K62,2)),"000000000000"),4,3)&lt;&gt;"000",TEXT(VALUE(MID(TEXT(INT(ROUND(Retenciones!$K62,2)),"000000000000"),4,3)),"0")&amp;"."&amp;MID(TEXT(INT(ROUND(Retenciones!$K62,2)),"000000000000"),7,3)&amp;"."&amp;MID(TEXT(INT(ROUND(Retenciones!$K62,2)),"000000000000"),10,3),IF(MID(TEXT(INT(ROUND(Retenciones!$K62,2)),"000000000000"),7,3)&lt;&gt;"000",TEXT(VALUE(MID(TEXT(INT(ROUND(Retenciones!$K62,2)),"000000000000"),7,3)),"0")&amp;"."&amp;MID(TEXT(INT(ROUND(Retenciones!$K62,2)),"000000000000"),10,3),TEXT(VALUE(MID(TEXT(INT(ROUND(Retenciones!$K62,2)),"000000000000"),10,3)),"0"))))&amp;","&amp;TEXT(ROUND((ROUND(Retenciones!$K62,2)-INT(ROUND(Retenciones!$K62,2)))*100,0),"00"),"")</f>
        <v/>
      </c>
      <c r="E1961" s="37"/>
    </row>
    <row r="1962" spans="2:5">
      <c r="B1962" s="36"/>
      <c r="E1962" s="37"/>
    </row>
    <row r="1963" spans="2:5">
      <c r="B1963" s="36"/>
      <c r="E1963" s="37"/>
    </row>
    <row r="1964" spans="2:5">
      <c r="B1964" s="36"/>
      <c r="C1964" s="44" t="s">
        <v>142</v>
      </c>
      <c r="D1964" s="45"/>
      <c r="E1964" s="37"/>
    </row>
    <row r="1965" spans="2:5">
      <c r="B1965" s="36"/>
      <c r="E1965" s="37"/>
    </row>
    <row r="1966" spans="2:5">
      <c r="B1966" s="36"/>
      <c r="C1966" s="38" t="s">
        <v>143</v>
      </c>
      <c r="D1966" s="39" t="str">
        <f>IF(Retenciones!$A62&lt;&gt;"",'Datos del Cliente'!$C$7,"")</f>
        <v/>
      </c>
      <c r="E1966" s="37"/>
    </row>
    <row r="1967" spans="2:5">
      <c r="B1967" s="36"/>
      <c r="C1967" s="38" t="s">
        <v>144</v>
      </c>
      <c r="D1967" s="39" t="str">
        <f>IF(Retenciones!$A62&lt;&gt;"",'Datos del Cliente'!$C$14,"")</f>
        <v/>
      </c>
      <c r="E1967" s="37"/>
    </row>
    <row r="1968" spans="2:5">
      <c r="B1968" s="36"/>
      <c r="E1968" s="37"/>
    </row>
    <row r="1969" spans="2:5" ht="15" customHeight="1">
      <c r="B1969" s="36"/>
      <c r="C1969" s="84" t="s">
        <v>145</v>
      </c>
      <c r="D1969" s="84"/>
      <c r="E1969" s="37"/>
    </row>
    <row r="1970" spans="2:5">
      <c r="B1970" s="36"/>
      <c r="C1970" s="84"/>
      <c r="D1970" s="84"/>
      <c r="E1970" s="37"/>
    </row>
    <row r="1971" spans="2:5">
      <c r="B1971" s="36"/>
      <c r="C1971" s="84"/>
      <c r="D1971" s="84"/>
      <c r="E1971" s="37"/>
    </row>
    <row r="1972" spans="2:5">
      <c r="B1972" s="46"/>
      <c r="C1972" s="47"/>
      <c r="D1972" s="47"/>
      <c r="E1972" s="48"/>
    </row>
    <row r="1974" spans="2:5" ht="25.5" customHeight="1">
      <c r="B1974" s="34"/>
      <c r="C1974" s="85" t="s">
        <v>127</v>
      </c>
      <c r="D1974" s="85"/>
      <c r="E1974" s="35"/>
    </row>
    <row r="1975" spans="2:5">
      <c r="B1975" s="36"/>
      <c r="E1975" s="37"/>
    </row>
    <row r="1976" spans="2:5">
      <c r="B1976" s="36"/>
      <c r="C1976" s="38" t="s">
        <v>128</v>
      </c>
      <c r="D1976" s="39" t="str">
        <f>IF(Retenciones!$A63&lt;&gt;"","0000-"&amp;TEXT(Retenciones!$I63,"YYYY")&amp;"-"&amp;TEXT((N('Datos del Cliente'!$C$17)+COUNTIF(Retenciones!$A$5:$A63,"&lt;&gt;")),"000000"),"")</f>
        <v/>
      </c>
      <c r="E1976" s="37"/>
    </row>
    <row r="1977" spans="2:5">
      <c r="B1977" s="36"/>
      <c r="C1977" s="38" t="s">
        <v>129</v>
      </c>
      <c r="D1977" s="39" t="str">
        <f>IF(Retenciones!$A63&lt;&gt;"",TEXT(Retenciones!$I63,"DD/MM/YYYY"),"")</f>
        <v/>
      </c>
      <c r="E1977" s="37"/>
    </row>
    <row r="1978" spans="2:5">
      <c r="B1978" s="36"/>
      <c r="E1978" s="37"/>
    </row>
    <row r="1979" spans="2:5">
      <c r="B1979" s="36"/>
      <c r="C1979" s="86" t="s">
        <v>130</v>
      </c>
      <c r="D1979" s="86"/>
      <c r="E1979" s="37"/>
    </row>
    <row r="1980" spans="2:5">
      <c r="B1980" s="36"/>
      <c r="C1980" s="38" t="s">
        <v>131</v>
      </c>
      <c r="D1980" s="39" t="str">
        <f>IF(Retenciones!$A63&lt;&gt;"",'Datos del Cliente'!$C$7,"")</f>
        <v/>
      </c>
      <c r="E1980" s="37"/>
    </row>
    <row r="1981" spans="2:5">
      <c r="B1981" s="36"/>
      <c r="C1981" s="38" t="s">
        <v>132</v>
      </c>
      <c r="D1981" s="40" t="str">
        <f>IFERROR(IF(Retenciones!$A63&lt;&gt;"",+('Datos del Cliente'!$C$8),""),"")</f>
        <v/>
      </c>
      <c r="E1981" s="37"/>
    </row>
    <row r="1982" spans="2:5" ht="25.5" customHeight="1">
      <c r="B1982" s="36"/>
      <c r="C1982" s="38" t="s">
        <v>133</v>
      </c>
      <c r="D1982" s="41" t="str">
        <f>IF(Retenciones!$A63&lt;&gt;"",'Datos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1982" s="37"/>
    </row>
    <row r="1983" spans="2:5">
      <c r="B1983" s="36"/>
      <c r="E1983" s="37"/>
    </row>
    <row r="1984" spans="2:5">
      <c r="B1984" s="36"/>
      <c r="C1984" s="86" t="s">
        <v>134</v>
      </c>
      <c r="D1984" s="86"/>
      <c r="E1984" s="37"/>
    </row>
    <row r="1985" spans="2:5">
      <c r="B1985" s="36"/>
      <c r="C1985" s="38" t="s">
        <v>131</v>
      </c>
      <c r="D1985" s="39" t="str">
        <f>IFERROR(IF(Retenciones!$A63&lt;&gt;"",INDEX('Sujetos Retenidos'!$B$5:$B$204,MATCH(Retenciones!$O63,'Sujetos Retenidos'!$A$5:$A$204,0)),""),"")</f>
        <v/>
      </c>
      <c r="E1985" s="37"/>
    </row>
    <row r="1986" spans="2:5">
      <c r="B1986" s="36"/>
      <c r="C1986" s="38" t="s">
        <v>132</v>
      </c>
      <c r="D1986" s="40" t="str">
        <f>IFERROR(IF(Retenciones!$A63&lt;&gt;"",+INDEX('Sujetos Retenidos'!$A$5:$A$204,MATCH(Retenciones!$O63,'Sujetos Retenidos'!$A$5:$A$204,0)),""),"")</f>
        <v/>
      </c>
      <c r="E1986" s="37"/>
    </row>
    <row r="1987" spans="2:5" ht="25.5" customHeight="1">
      <c r="B1987" s="36"/>
      <c r="C1987" s="38" t="s">
        <v>133</v>
      </c>
      <c r="D1987" s="41" t="str">
        <f>IFERROR(IF(Retenciones!$A63&lt;&gt;"",INDEX('Sujetos Retenidos'!$C$5:$C$204,MATCH(Retenciones!$O63,'Sujetos Retenidos'!$A$5:$A$204,0))&amp;" Localidad: "&amp;INDEX('Sujetos Retenidos'!$D$5:$D$204,MATCH(Retenciones!$O63,'Sujetos Retenidos'!$A$5:$A$204,0))&amp;" Provincia: "&amp;IF(ISNUMBER(SEARCH(" - ",INDEX('Sujetos Retenidos'!$E$5:$E$204,MATCH(Retenciones!$O63,'Sujetos Retenidos'!$A$5:$A$204,0)))),MID(INDEX('Sujetos Retenidos'!$E$5:$E$204,MATCH(Retenciones!$O63,'Sujetos Retenidos'!$A$5:$A$204,0)),SEARCH(" - ",INDEX('Sujetos Retenidos'!$E$5:$E$204,MATCH(Retenciones!$O63,'Sujetos Retenidos'!$A$5:$A$204,0)))+3,255),INDEX('Sujetos Retenidos'!$E$5:$E$204,MATCH(Retenciones!$O63,'Sujetos Retenidos'!$A$5:$A$204,0)))&amp;" C.P.: "&amp;INDEX('Sujetos Retenidos'!$F$5:$F$204,MATCH(Retenciones!$O63,'Sujetos Retenidos'!$A$5:$A$204,0)),""),"")</f>
        <v/>
      </c>
      <c r="E1987" s="37"/>
    </row>
    <row r="1988" spans="2:5">
      <c r="B1988" s="36"/>
      <c r="E1988" s="37"/>
    </row>
    <row r="1989" spans="2:5">
      <c r="B1989" s="36"/>
      <c r="C1989" s="86" t="s">
        <v>135</v>
      </c>
      <c r="D1989" s="86"/>
      <c r="E1989" s="37"/>
    </row>
    <row r="1990" spans="2:5" ht="21.75" customHeight="1">
      <c r="B1990" s="36"/>
      <c r="C1990" s="38" t="s">
        <v>136</v>
      </c>
      <c r="D1990" s="41" t="str">
        <f>IF(Retenciones!$A63&lt;&gt;"",SUBSTITUTE(IF(ISNUMBER(SEARCH(" (",IF(ISNUMBER(SEARCH(" - ",Retenciones!$E63)),MID(Retenciones!$E63,SEARCH(" - ",Retenciones!$E63)+3,255),Retenciones!$E63))),LEFT(IF(ISNUMBER(SEARCH(" - ",Retenciones!$E63)),MID(Retenciones!$E63,SEARCH(" - ",Retenciones!$E63)+3,255),Retenciones!$E63),SEARCH(" (",IF(ISNUMBER(SEARCH(" - ",Retenciones!$E63)),MID(Retenciones!$E63,SEARCH(" - ",Retenciones!$E63)+3,255),Retenciones!$E63))-1),IF(ISNUMBER(SEARCH(" - ",Retenciones!$E63)),MID(Retenciones!$E63,SEARCH(" - ",Retenciones!$E63)+3,255),Retenciones!$E63)),"—","-"),"")</f>
        <v/>
      </c>
      <c r="E1990" s="37"/>
    </row>
    <row r="1991" spans="2:5" ht="21.75" customHeight="1">
      <c r="B1991" s="36"/>
      <c r="C1991" s="38" t="s">
        <v>137</v>
      </c>
      <c r="D1991" s="41" t="str">
        <f>IF(Retenciones!$A63&lt;&gt;"",IF(ISNUMBER(SEARCH(" - ",Retenciones!$F63)),MID(Retenciones!$F63,SEARCH(" - ",Retenciones!$F63)+3,255),Retenciones!$F63),"")</f>
        <v/>
      </c>
      <c r="E1991" s="37"/>
    </row>
    <row r="1992" spans="2:5" ht="21.75" customHeight="1">
      <c r="B1992" s="36"/>
      <c r="C1992" s="38" t="s">
        <v>138</v>
      </c>
      <c r="D1992" s="41" t="str">
        <f>IF(Retenciones!$A63&lt;&gt;"",Retenciones!$A63&amp;" Nro. "&amp;TEXT(Retenciones!$C63,"000000000000"),"")</f>
        <v/>
      </c>
      <c r="E1992" s="37"/>
    </row>
    <row r="1993" spans="2:5">
      <c r="B1993" s="36"/>
      <c r="C1993" s="38" t="s">
        <v>139</v>
      </c>
      <c r="D1993" s="42" t="str">
        <f>IF(Retenciones!$A63&lt;&gt;"","$ "&amp;IF(MID(TEXT(INT(ROUND(Retenciones!$D63,2)),"000000000000"),1,3)&lt;&gt;"000",TEXT(VALUE(MID(TEXT(INT(ROUND(Retenciones!$D63,2)),"000000000000"),1,3)),"0")&amp;"."&amp;MID(TEXT(INT(ROUND(Retenciones!$D63,2)),"000000000000"),4,3)&amp;"."&amp;MID(TEXT(INT(ROUND(Retenciones!$D63,2)),"000000000000"),7,3)&amp;"."&amp;MID(TEXT(INT(ROUND(Retenciones!$D63,2)),"000000000000"),10,3),IF(MID(TEXT(INT(ROUND(Retenciones!$D63,2)),"000000000000"),4,3)&lt;&gt;"000",TEXT(VALUE(MID(TEXT(INT(ROUND(Retenciones!$D63,2)),"000000000000"),4,3)),"0")&amp;"."&amp;MID(TEXT(INT(ROUND(Retenciones!$D63,2)),"000000000000"),7,3)&amp;"."&amp;MID(TEXT(INT(ROUND(Retenciones!$D63,2)),"000000000000"),10,3),IF(MID(TEXT(INT(ROUND(Retenciones!$D63,2)),"000000000000"),7,3)&lt;&gt;"000",TEXT(VALUE(MID(TEXT(INT(ROUND(Retenciones!$D63,2)),"000000000000"),7,3)),"0")&amp;"."&amp;MID(TEXT(INT(ROUND(Retenciones!$D63,2)),"000000000000"),10,3),TEXT(VALUE(MID(TEXT(INT(ROUND(Retenciones!$D63,2)),"000000000000"),10,3)),"0"))))&amp;","&amp;TEXT(ROUND((ROUND(Retenciones!$D63,2)-INT(ROUND(Retenciones!$D63,2)))*100,0),"00"),"")</f>
        <v/>
      </c>
      <c r="E1993" s="37"/>
    </row>
    <row r="1994" spans="2:5">
      <c r="B1994" s="36"/>
      <c r="C1994" s="38" t="s">
        <v>140</v>
      </c>
      <c r="D1994" s="39" t="str">
        <f>IF(Retenciones!$A63&lt;&gt;"","NO","")</f>
        <v/>
      </c>
      <c r="E1994" s="37"/>
    </row>
    <row r="1995" spans="2:5">
      <c r="B1995" s="36"/>
      <c r="C1995" s="38" t="s">
        <v>141</v>
      </c>
      <c r="D1995" s="43" t="str">
        <f>IF(Retenciones!$A63&lt;&gt;"","$ "&amp;IF(MID(TEXT(INT(ROUND(Retenciones!$K63,2)),"000000000000"),1,3)&lt;&gt;"000",TEXT(VALUE(MID(TEXT(INT(ROUND(Retenciones!$K63,2)),"000000000000"),1,3)),"0")&amp;"."&amp;MID(TEXT(INT(ROUND(Retenciones!$K63,2)),"000000000000"),4,3)&amp;"."&amp;MID(TEXT(INT(ROUND(Retenciones!$K63,2)),"000000000000"),7,3)&amp;"."&amp;MID(TEXT(INT(ROUND(Retenciones!$K63,2)),"000000000000"),10,3),IF(MID(TEXT(INT(ROUND(Retenciones!$K63,2)),"000000000000"),4,3)&lt;&gt;"000",TEXT(VALUE(MID(TEXT(INT(ROUND(Retenciones!$K63,2)),"000000000000"),4,3)),"0")&amp;"."&amp;MID(TEXT(INT(ROUND(Retenciones!$K63,2)),"000000000000"),7,3)&amp;"."&amp;MID(TEXT(INT(ROUND(Retenciones!$K63,2)),"000000000000"),10,3),IF(MID(TEXT(INT(ROUND(Retenciones!$K63,2)),"000000000000"),7,3)&lt;&gt;"000",TEXT(VALUE(MID(TEXT(INT(ROUND(Retenciones!$K63,2)),"000000000000"),7,3)),"0")&amp;"."&amp;MID(TEXT(INT(ROUND(Retenciones!$K63,2)),"000000000000"),10,3),TEXT(VALUE(MID(TEXT(INT(ROUND(Retenciones!$K63,2)),"000000000000"),10,3)),"0"))))&amp;","&amp;TEXT(ROUND((ROUND(Retenciones!$K63,2)-INT(ROUND(Retenciones!$K63,2)))*100,0),"00"),"")</f>
        <v/>
      </c>
      <c r="E1995" s="37"/>
    </row>
    <row r="1996" spans="2:5">
      <c r="B1996" s="36"/>
      <c r="E1996" s="37"/>
    </row>
    <row r="1997" spans="2:5">
      <c r="B1997" s="36"/>
      <c r="E1997" s="37"/>
    </row>
    <row r="1998" spans="2:5">
      <c r="B1998" s="36"/>
      <c r="C1998" s="44" t="s">
        <v>142</v>
      </c>
      <c r="D1998" s="45"/>
      <c r="E1998" s="37"/>
    </row>
    <row r="1999" spans="2:5">
      <c r="B1999" s="36"/>
      <c r="E1999" s="37"/>
    </row>
    <row r="2000" spans="2:5">
      <c r="B2000" s="36"/>
      <c r="C2000" s="38" t="s">
        <v>143</v>
      </c>
      <c r="D2000" s="39" t="str">
        <f>IF(Retenciones!$A63&lt;&gt;"",'Datos del Cliente'!$C$7,"")</f>
        <v/>
      </c>
      <c r="E2000" s="37"/>
    </row>
    <row r="2001" spans="2:5">
      <c r="B2001" s="36"/>
      <c r="C2001" s="38" t="s">
        <v>144</v>
      </c>
      <c r="D2001" s="39" t="str">
        <f>IF(Retenciones!$A63&lt;&gt;"",'Datos del Cliente'!$C$14,"")</f>
        <v/>
      </c>
      <c r="E2001" s="37"/>
    </row>
    <row r="2002" spans="2:5">
      <c r="B2002" s="36"/>
      <c r="E2002" s="37"/>
    </row>
    <row r="2003" spans="2:5" ht="15" customHeight="1">
      <c r="B2003" s="36"/>
      <c r="C2003" s="84" t="s">
        <v>145</v>
      </c>
      <c r="D2003" s="84"/>
      <c r="E2003" s="37"/>
    </row>
    <row r="2004" spans="2:5">
      <c r="B2004" s="36"/>
      <c r="C2004" s="84"/>
      <c r="D2004" s="84"/>
      <c r="E2004" s="37"/>
    </row>
    <row r="2005" spans="2:5">
      <c r="B2005" s="36"/>
      <c r="C2005" s="84"/>
      <c r="D2005" s="84"/>
      <c r="E2005" s="37"/>
    </row>
    <row r="2006" spans="2:5">
      <c r="B2006" s="46"/>
      <c r="C2006" s="47"/>
      <c r="D2006" s="47"/>
      <c r="E2006" s="48"/>
    </row>
    <row r="2008" spans="2:5" ht="25.5" customHeight="1">
      <c r="B2008" s="34"/>
      <c r="C2008" s="85" t="s">
        <v>127</v>
      </c>
      <c r="D2008" s="85"/>
      <c r="E2008" s="35"/>
    </row>
    <row r="2009" spans="2:5">
      <c r="B2009" s="36"/>
      <c r="E2009" s="37"/>
    </row>
    <row r="2010" spans="2:5">
      <c r="B2010" s="36"/>
      <c r="C2010" s="38" t="s">
        <v>128</v>
      </c>
      <c r="D2010" s="39" t="str">
        <f>IF(Retenciones!$A64&lt;&gt;"","0000-"&amp;TEXT(Retenciones!$I64,"YYYY")&amp;"-"&amp;TEXT((N('Datos del Cliente'!$C$17)+COUNTIF(Retenciones!$A$5:$A64,"&lt;&gt;")),"000000"),"")</f>
        <v/>
      </c>
      <c r="E2010" s="37"/>
    </row>
    <row r="2011" spans="2:5">
      <c r="B2011" s="36"/>
      <c r="C2011" s="38" t="s">
        <v>129</v>
      </c>
      <c r="D2011" s="39" t="str">
        <f>IF(Retenciones!$A64&lt;&gt;"",TEXT(Retenciones!$I64,"DD/MM/YYYY"),"")</f>
        <v/>
      </c>
      <c r="E2011" s="37"/>
    </row>
    <row r="2012" spans="2:5">
      <c r="B2012" s="36"/>
      <c r="E2012" s="37"/>
    </row>
    <row r="2013" spans="2:5">
      <c r="B2013" s="36"/>
      <c r="C2013" s="86" t="s">
        <v>130</v>
      </c>
      <c r="D2013" s="86"/>
      <c r="E2013" s="37"/>
    </row>
    <row r="2014" spans="2:5">
      <c r="B2014" s="36"/>
      <c r="C2014" s="38" t="s">
        <v>131</v>
      </c>
      <c r="D2014" s="39" t="str">
        <f>IF(Retenciones!$A64&lt;&gt;"",'Datos del Cliente'!$C$7,"")</f>
        <v/>
      </c>
      <c r="E2014" s="37"/>
    </row>
    <row r="2015" spans="2:5">
      <c r="B2015" s="36"/>
      <c r="C2015" s="38" t="s">
        <v>132</v>
      </c>
      <c r="D2015" s="40" t="str">
        <f>IFERROR(IF(Retenciones!$A64&lt;&gt;"",+('Datos del Cliente'!$C$8),""),"")</f>
        <v/>
      </c>
      <c r="E2015" s="37"/>
    </row>
    <row r="2016" spans="2:5" ht="25.5" customHeight="1">
      <c r="B2016" s="36"/>
      <c r="C2016" s="38" t="s">
        <v>133</v>
      </c>
      <c r="D2016" s="41" t="str">
        <f>IF(Retenciones!$A64&lt;&gt;"",'Datos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016" s="37"/>
    </row>
    <row r="2017" spans="2:5">
      <c r="B2017" s="36"/>
      <c r="E2017" s="37"/>
    </row>
    <row r="2018" spans="2:5">
      <c r="B2018" s="36"/>
      <c r="C2018" s="86" t="s">
        <v>134</v>
      </c>
      <c r="D2018" s="86"/>
      <c r="E2018" s="37"/>
    </row>
    <row r="2019" spans="2:5">
      <c r="B2019" s="36"/>
      <c r="C2019" s="38" t="s">
        <v>131</v>
      </c>
      <c r="D2019" s="39" t="str">
        <f>IFERROR(IF(Retenciones!$A64&lt;&gt;"",INDEX('Sujetos Retenidos'!$B$5:$B$204,MATCH(Retenciones!$O64,'Sujetos Retenidos'!$A$5:$A$204,0)),""),"")</f>
        <v/>
      </c>
      <c r="E2019" s="37"/>
    </row>
    <row r="2020" spans="2:5">
      <c r="B2020" s="36"/>
      <c r="C2020" s="38" t="s">
        <v>132</v>
      </c>
      <c r="D2020" s="40" t="str">
        <f>IFERROR(IF(Retenciones!$A64&lt;&gt;"",+INDEX('Sujetos Retenidos'!$A$5:$A$204,MATCH(Retenciones!$O64,'Sujetos Retenidos'!$A$5:$A$204,0)),""),"")</f>
        <v/>
      </c>
      <c r="E2020" s="37"/>
    </row>
    <row r="2021" spans="2:5" ht="25.5" customHeight="1">
      <c r="B2021" s="36"/>
      <c r="C2021" s="38" t="s">
        <v>133</v>
      </c>
      <c r="D2021" s="41" t="str">
        <f>IFERROR(IF(Retenciones!$A64&lt;&gt;"",INDEX('Sujetos Retenidos'!$C$5:$C$204,MATCH(Retenciones!$O64,'Sujetos Retenidos'!$A$5:$A$204,0))&amp;" Localidad: "&amp;INDEX('Sujetos Retenidos'!$D$5:$D$204,MATCH(Retenciones!$O64,'Sujetos Retenidos'!$A$5:$A$204,0))&amp;" Provincia: "&amp;IF(ISNUMBER(SEARCH(" - ",INDEX('Sujetos Retenidos'!$E$5:$E$204,MATCH(Retenciones!$O64,'Sujetos Retenidos'!$A$5:$A$204,0)))),MID(INDEX('Sujetos Retenidos'!$E$5:$E$204,MATCH(Retenciones!$O64,'Sujetos Retenidos'!$A$5:$A$204,0)),SEARCH(" - ",INDEX('Sujetos Retenidos'!$E$5:$E$204,MATCH(Retenciones!$O64,'Sujetos Retenidos'!$A$5:$A$204,0)))+3,255),INDEX('Sujetos Retenidos'!$E$5:$E$204,MATCH(Retenciones!$O64,'Sujetos Retenidos'!$A$5:$A$204,0)))&amp;" C.P.: "&amp;INDEX('Sujetos Retenidos'!$F$5:$F$204,MATCH(Retenciones!$O64,'Sujetos Retenidos'!$A$5:$A$204,0)),""),"")</f>
        <v/>
      </c>
      <c r="E2021" s="37"/>
    </row>
    <row r="2022" spans="2:5">
      <c r="B2022" s="36"/>
      <c r="E2022" s="37"/>
    </row>
    <row r="2023" spans="2:5">
      <c r="B2023" s="36"/>
      <c r="C2023" s="86" t="s">
        <v>135</v>
      </c>
      <c r="D2023" s="86"/>
      <c r="E2023" s="37"/>
    </row>
    <row r="2024" spans="2:5" ht="21.75" customHeight="1">
      <c r="B2024" s="36"/>
      <c r="C2024" s="38" t="s">
        <v>136</v>
      </c>
      <c r="D2024" s="41" t="str">
        <f>IF(Retenciones!$A64&lt;&gt;"",SUBSTITUTE(IF(ISNUMBER(SEARCH(" (",IF(ISNUMBER(SEARCH(" - ",Retenciones!$E64)),MID(Retenciones!$E64,SEARCH(" - ",Retenciones!$E64)+3,255),Retenciones!$E64))),LEFT(IF(ISNUMBER(SEARCH(" - ",Retenciones!$E64)),MID(Retenciones!$E64,SEARCH(" - ",Retenciones!$E64)+3,255),Retenciones!$E64),SEARCH(" (",IF(ISNUMBER(SEARCH(" - ",Retenciones!$E64)),MID(Retenciones!$E64,SEARCH(" - ",Retenciones!$E64)+3,255),Retenciones!$E64))-1),IF(ISNUMBER(SEARCH(" - ",Retenciones!$E64)),MID(Retenciones!$E64,SEARCH(" - ",Retenciones!$E64)+3,255),Retenciones!$E64)),"—","-"),"")</f>
        <v/>
      </c>
      <c r="E2024" s="37"/>
    </row>
    <row r="2025" spans="2:5" ht="21.75" customHeight="1">
      <c r="B2025" s="36"/>
      <c r="C2025" s="38" t="s">
        <v>137</v>
      </c>
      <c r="D2025" s="41" t="str">
        <f>IF(Retenciones!$A64&lt;&gt;"",IF(ISNUMBER(SEARCH(" - ",Retenciones!$F64)),MID(Retenciones!$F64,SEARCH(" - ",Retenciones!$F64)+3,255),Retenciones!$F64),"")</f>
        <v/>
      </c>
      <c r="E2025" s="37"/>
    </row>
    <row r="2026" spans="2:5" ht="21.75" customHeight="1">
      <c r="B2026" s="36"/>
      <c r="C2026" s="38" t="s">
        <v>138</v>
      </c>
      <c r="D2026" s="41" t="str">
        <f>IF(Retenciones!$A64&lt;&gt;"",Retenciones!$A64&amp;" Nro. "&amp;TEXT(Retenciones!$C64,"000000000000"),"")</f>
        <v/>
      </c>
      <c r="E2026" s="37"/>
    </row>
    <row r="2027" spans="2:5">
      <c r="B2027" s="36"/>
      <c r="C2027" s="38" t="s">
        <v>139</v>
      </c>
      <c r="D2027" s="42" t="str">
        <f>IF(Retenciones!$A64&lt;&gt;"","$ "&amp;IF(MID(TEXT(INT(ROUND(Retenciones!$D64,2)),"000000000000"),1,3)&lt;&gt;"000",TEXT(VALUE(MID(TEXT(INT(ROUND(Retenciones!$D64,2)),"000000000000"),1,3)),"0")&amp;"."&amp;MID(TEXT(INT(ROUND(Retenciones!$D64,2)),"000000000000"),4,3)&amp;"."&amp;MID(TEXT(INT(ROUND(Retenciones!$D64,2)),"000000000000"),7,3)&amp;"."&amp;MID(TEXT(INT(ROUND(Retenciones!$D64,2)),"000000000000"),10,3),IF(MID(TEXT(INT(ROUND(Retenciones!$D64,2)),"000000000000"),4,3)&lt;&gt;"000",TEXT(VALUE(MID(TEXT(INT(ROUND(Retenciones!$D64,2)),"000000000000"),4,3)),"0")&amp;"."&amp;MID(TEXT(INT(ROUND(Retenciones!$D64,2)),"000000000000"),7,3)&amp;"."&amp;MID(TEXT(INT(ROUND(Retenciones!$D64,2)),"000000000000"),10,3),IF(MID(TEXT(INT(ROUND(Retenciones!$D64,2)),"000000000000"),7,3)&lt;&gt;"000",TEXT(VALUE(MID(TEXT(INT(ROUND(Retenciones!$D64,2)),"000000000000"),7,3)),"0")&amp;"."&amp;MID(TEXT(INT(ROUND(Retenciones!$D64,2)),"000000000000"),10,3),TEXT(VALUE(MID(TEXT(INT(ROUND(Retenciones!$D64,2)),"000000000000"),10,3)),"0"))))&amp;","&amp;TEXT(ROUND((ROUND(Retenciones!$D64,2)-INT(ROUND(Retenciones!$D64,2)))*100,0),"00"),"")</f>
        <v/>
      </c>
      <c r="E2027" s="37"/>
    </row>
    <row r="2028" spans="2:5">
      <c r="B2028" s="36"/>
      <c r="C2028" s="38" t="s">
        <v>140</v>
      </c>
      <c r="D2028" s="39" t="str">
        <f>IF(Retenciones!$A64&lt;&gt;"","NO","")</f>
        <v/>
      </c>
      <c r="E2028" s="37"/>
    </row>
    <row r="2029" spans="2:5">
      <c r="B2029" s="36"/>
      <c r="C2029" s="38" t="s">
        <v>141</v>
      </c>
      <c r="D2029" s="43" t="str">
        <f>IF(Retenciones!$A64&lt;&gt;"","$ "&amp;IF(MID(TEXT(INT(ROUND(Retenciones!$K64,2)),"000000000000"),1,3)&lt;&gt;"000",TEXT(VALUE(MID(TEXT(INT(ROUND(Retenciones!$K64,2)),"000000000000"),1,3)),"0")&amp;"."&amp;MID(TEXT(INT(ROUND(Retenciones!$K64,2)),"000000000000"),4,3)&amp;"."&amp;MID(TEXT(INT(ROUND(Retenciones!$K64,2)),"000000000000"),7,3)&amp;"."&amp;MID(TEXT(INT(ROUND(Retenciones!$K64,2)),"000000000000"),10,3),IF(MID(TEXT(INT(ROUND(Retenciones!$K64,2)),"000000000000"),4,3)&lt;&gt;"000",TEXT(VALUE(MID(TEXT(INT(ROUND(Retenciones!$K64,2)),"000000000000"),4,3)),"0")&amp;"."&amp;MID(TEXT(INT(ROUND(Retenciones!$K64,2)),"000000000000"),7,3)&amp;"."&amp;MID(TEXT(INT(ROUND(Retenciones!$K64,2)),"000000000000"),10,3),IF(MID(TEXT(INT(ROUND(Retenciones!$K64,2)),"000000000000"),7,3)&lt;&gt;"000",TEXT(VALUE(MID(TEXT(INT(ROUND(Retenciones!$K64,2)),"000000000000"),7,3)),"0")&amp;"."&amp;MID(TEXT(INT(ROUND(Retenciones!$K64,2)),"000000000000"),10,3),TEXT(VALUE(MID(TEXT(INT(ROUND(Retenciones!$K64,2)),"000000000000"),10,3)),"0"))))&amp;","&amp;TEXT(ROUND((ROUND(Retenciones!$K64,2)-INT(ROUND(Retenciones!$K64,2)))*100,0),"00"),"")</f>
        <v/>
      </c>
      <c r="E2029" s="37"/>
    </row>
    <row r="2030" spans="2:5">
      <c r="B2030" s="36"/>
      <c r="E2030" s="37"/>
    </row>
    <row r="2031" spans="2:5">
      <c r="B2031" s="36"/>
      <c r="E2031" s="37"/>
    </row>
    <row r="2032" spans="2:5">
      <c r="B2032" s="36"/>
      <c r="C2032" s="44" t="s">
        <v>142</v>
      </c>
      <c r="D2032" s="45"/>
      <c r="E2032" s="37"/>
    </row>
    <row r="2033" spans="2:5">
      <c r="B2033" s="36"/>
      <c r="E2033" s="37"/>
    </row>
    <row r="2034" spans="2:5">
      <c r="B2034" s="36"/>
      <c r="C2034" s="38" t="s">
        <v>143</v>
      </c>
      <c r="D2034" s="39" t="str">
        <f>IF(Retenciones!$A64&lt;&gt;"",'Datos del Cliente'!$C$7,"")</f>
        <v/>
      </c>
      <c r="E2034" s="37"/>
    </row>
    <row r="2035" spans="2:5">
      <c r="B2035" s="36"/>
      <c r="C2035" s="38" t="s">
        <v>144</v>
      </c>
      <c r="D2035" s="39" t="str">
        <f>IF(Retenciones!$A64&lt;&gt;"",'Datos del Cliente'!$C$14,"")</f>
        <v/>
      </c>
      <c r="E2035" s="37"/>
    </row>
    <row r="2036" spans="2:5">
      <c r="B2036" s="36"/>
      <c r="E2036" s="37"/>
    </row>
    <row r="2037" spans="2:5" ht="15" customHeight="1">
      <c r="B2037" s="36"/>
      <c r="C2037" s="84" t="s">
        <v>145</v>
      </c>
      <c r="D2037" s="84"/>
      <c r="E2037" s="37"/>
    </row>
    <row r="2038" spans="2:5">
      <c r="B2038" s="36"/>
      <c r="C2038" s="84"/>
      <c r="D2038" s="84"/>
      <c r="E2038" s="37"/>
    </row>
    <row r="2039" spans="2:5">
      <c r="B2039" s="36"/>
      <c r="C2039" s="84"/>
      <c r="D2039" s="84"/>
      <c r="E2039" s="37"/>
    </row>
    <row r="2040" spans="2:5">
      <c r="B2040" s="46"/>
      <c r="C2040" s="47"/>
      <c r="D2040" s="47"/>
      <c r="E2040" s="48"/>
    </row>
    <row r="2042" spans="2:5" ht="25.5" customHeight="1">
      <c r="B2042" s="34"/>
      <c r="C2042" s="85" t="s">
        <v>127</v>
      </c>
      <c r="D2042" s="85"/>
      <c r="E2042" s="35"/>
    </row>
    <row r="2043" spans="2:5">
      <c r="B2043" s="36"/>
      <c r="E2043" s="37"/>
    </row>
    <row r="2044" spans="2:5">
      <c r="B2044" s="36"/>
      <c r="C2044" s="38" t="s">
        <v>128</v>
      </c>
      <c r="D2044" s="39" t="str">
        <f>IF(Retenciones!$A65&lt;&gt;"","0000-"&amp;TEXT(Retenciones!$I65,"YYYY")&amp;"-"&amp;TEXT((N('Datos del Cliente'!$C$17)+COUNTIF(Retenciones!$A$5:$A65,"&lt;&gt;")),"000000"),"")</f>
        <v/>
      </c>
      <c r="E2044" s="37"/>
    </row>
    <row r="2045" spans="2:5">
      <c r="B2045" s="36"/>
      <c r="C2045" s="38" t="s">
        <v>129</v>
      </c>
      <c r="D2045" s="39" t="str">
        <f>IF(Retenciones!$A65&lt;&gt;"",TEXT(Retenciones!$I65,"DD/MM/YYYY"),"")</f>
        <v/>
      </c>
      <c r="E2045" s="37"/>
    </row>
    <row r="2046" spans="2:5">
      <c r="B2046" s="36"/>
      <c r="E2046" s="37"/>
    </row>
    <row r="2047" spans="2:5">
      <c r="B2047" s="36"/>
      <c r="C2047" s="86" t="s">
        <v>130</v>
      </c>
      <c r="D2047" s="86"/>
      <c r="E2047" s="37"/>
    </row>
    <row r="2048" spans="2:5">
      <c r="B2048" s="36"/>
      <c r="C2048" s="38" t="s">
        <v>131</v>
      </c>
      <c r="D2048" s="39" t="str">
        <f>IF(Retenciones!$A65&lt;&gt;"",'Datos del Cliente'!$C$7,"")</f>
        <v/>
      </c>
      <c r="E2048" s="37"/>
    </row>
    <row r="2049" spans="2:5">
      <c r="B2049" s="36"/>
      <c r="C2049" s="38" t="s">
        <v>132</v>
      </c>
      <c r="D2049" s="40" t="str">
        <f>IFERROR(IF(Retenciones!$A65&lt;&gt;"",+('Datos del Cliente'!$C$8),""),"")</f>
        <v/>
      </c>
      <c r="E2049" s="37"/>
    </row>
    <row r="2050" spans="2:5" ht="25.5" customHeight="1">
      <c r="B2050" s="36"/>
      <c r="C2050" s="38" t="s">
        <v>133</v>
      </c>
      <c r="D2050" s="41" t="str">
        <f>IF(Retenciones!$A65&lt;&gt;"",'Datos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050" s="37"/>
    </row>
    <row r="2051" spans="2:5">
      <c r="B2051" s="36"/>
      <c r="E2051" s="37"/>
    </row>
    <row r="2052" spans="2:5">
      <c r="B2052" s="36"/>
      <c r="C2052" s="86" t="s">
        <v>134</v>
      </c>
      <c r="D2052" s="86"/>
      <c r="E2052" s="37"/>
    </row>
    <row r="2053" spans="2:5">
      <c r="B2053" s="36"/>
      <c r="C2053" s="38" t="s">
        <v>131</v>
      </c>
      <c r="D2053" s="39" t="str">
        <f>IFERROR(IF(Retenciones!$A65&lt;&gt;"",INDEX('Sujetos Retenidos'!$B$5:$B$204,MATCH(Retenciones!$O65,'Sujetos Retenidos'!$A$5:$A$204,0)),""),"")</f>
        <v/>
      </c>
      <c r="E2053" s="37"/>
    </row>
    <row r="2054" spans="2:5">
      <c r="B2054" s="36"/>
      <c r="C2054" s="38" t="s">
        <v>132</v>
      </c>
      <c r="D2054" s="40" t="str">
        <f>IFERROR(IF(Retenciones!$A65&lt;&gt;"",+INDEX('Sujetos Retenidos'!$A$5:$A$204,MATCH(Retenciones!$O65,'Sujetos Retenidos'!$A$5:$A$204,0)),""),"")</f>
        <v/>
      </c>
      <c r="E2054" s="37"/>
    </row>
    <row r="2055" spans="2:5" ht="25.5" customHeight="1">
      <c r="B2055" s="36"/>
      <c r="C2055" s="38" t="s">
        <v>133</v>
      </c>
      <c r="D2055" s="41" t="str">
        <f>IFERROR(IF(Retenciones!$A65&lt;&gt;"",INDEX('Sujetos Retenidos'!$C$5:$C$204,MATCH(Retenciones!$O65,'Sujetos Retenidos'!$A$5:$A$204,0))&amp;" Localidad: "&amp;INDEX('Sujetos Retenidos'!$D$5:$D$204,MATCH(Retenciones!$O65,'Sujetos Retenidos'!$A$5:$A$204,0))&amp;" Provincia: "&amp;IF(ISNUMBER(SEARCH(" - ",INDEX('Sujetos Retenidos'!$E$5:$E$204,MATCH(Retenciones!$O65,'Sujetos Retenidos'!$A$5:$A$204,0)))),MID(INDEX('Sujetos Retenidos'!$E$5:$E$204,MATCH(Retenciones!$O65,'Sujetos Retenidos'!$A$5:$A$204,0)),SEARCH(" - ",INDEX('Sujetos Retenidos'!$E$5:$E$204,MATCH(Retenciones!$O65,'Sujetos Retenidos'!$A$5:$A$204,0)))+3,255),INDEX('Sujetos Retenidos'!$E$5:$E$204,MATCH(Retenciones!$O65,'Sujetos Retenidos'!$A$5:$A$204,0)))&amp;" C.P.: "&amp;INDEX('Sujetos Retenidos'!$F$5:$F$204,MATCH(Retenciones!$O65,'Sujetos Retenidos'!$A$5:$A$204,0)),""),"")</f>
        <v/>
      </c>
      <c r="E2055" s="37"/>
    </row>
    <row r="2056" spans="2:5">
      <c r="B2056" s="36"/>
      <c r="E2056" s="37"/>
    </row>
    <row r="2057" spans="2:5">
      <c r="B2057" s="36"/>
      <c r="C2057" s="86" t="s">
        <v>135</v>
      </c>
      <c r="D2057" s="86"/>
      <c r="E2057" s="37"/>
    </row>
    <row r="2058" spans="2:5" ht="21.75" customHeight="1">
      <c r="B2058" s="36"/>
      <c r="C2058" s="38" t="s">
        <v>136</v>
      </c>
      <c r="D2058" s="41" t="str">
        <f>IF(Retenciones!$A65&lt;&gt;"",SUBSTITUTE(IF(ISNUMBER(SEARCH(" (",IF(ISNUMBER(SEARCH(" - ",Retenciones!$E65)),MID(Retenciones!$E65,SEARCH(" - ",Retenciones!$E65)+3,255),Retenciones!$E65))),LEFT(IF(ISNUMBER(SEARCH(" - ",Retenciones!$E65)),MID(Retenciones!$E65,SEARCH(" - ",Retenciones!$E65)+3,255),Retenciones!$E65),SEARCH(" (",IF(ISNUMBER(SEARCH(" - ",Retenciones!$E65)),MID(Retenciones!$E65,SEARCH(" - ",Retenciones!$E65)+3,255),Retenciones!$E65))-1),IF(ISNUMBER(SEARCH(" - ",Retenciones!$E65)),MID(Retenciones!$E65,SEARCH(" - ",Retenciones!$E65)+3,255),Retenciones!$E65)),"—","-"),"")</f>
        <v/>
      </c>
      <c r="E2058" s="37"/>
    </row>
    <row r="2059" spans="2:5" ht="21.75" customHeight="1">
      <c r="B2059" s="36"/>
      <c r="C2059" s="38" t="s">
        <v>137</v>
      </c>
      <c r="D2059" s="41" t="str">
        <f>IF(Retenciones!$A65&lt;&gt;"",IF(ISNUMBER(SEARCH(" - ",Retenciones!$F65)),MID(Retenciones!$F65,SEARCH(" - ",Retenciones!$F65)+3,255),Retenciones!$F65),"")</f>
        <v/>
      </c>
      <c r="E2059" s="37"/>
    </row>
    <row r="2060" spans="2:5" ht="21.75" customHeight="1">
      <c r="B2060" s="36"/>
      <c r="C2060" s="38" t="s">
        <v>138</v>
      </c>
      <c r="D2060" s="41" t="str">
        <f>IF(Retenciones!$A65&lt;&gt;"",Retenciones!$A65&amp;" Nro. "&amp;TEXT(Retenciones!$C65,"000000000000"),"")</f>
        <v/>
      </c>
      <c r="E2060" s="37"/>
    </row>
    <row r="2061" spans="2:5">
      <c r="B2061" s="36"/>
      <c r="C2061" s="38" t="s">
        <v>139</v>
      </c>
      <c r="D2061" s="42" t="str">
        <f>IF(Retenciones!$A65&lt;&gt;"","$ "&amp;IF(MID(TEXT(INT(ROUND(Retenciones!$D65,2)),"000000000000"),1,3)&lt;&gt;"000",TEXT(VALUE(MID(TEXT(INT(ROUND(Retenciones!$D65,2)),"000000000000"),1,3)),"0")&amp;"."&amp;MID(TEXT(INT(ROUND(Retenciones!$D65,2)),"000000000000"),4,3)&amp;"."&amp;MID(TEXT(INT(ROUND(Retenciones!$D65,2)),"000000000000"),7,3)&amp;"."&amp;MID(TEXT(INT(ROUND(Retenciones!$D65,2)),"000000000000"),10,3),IF(MID(TEXT(INT(ROUND(Retenciones!$D65,2)),"000000000000"),4,3)&lt;&gt;"000",TEXT(VALUE(MID(TEXT(INT(ROUND(Retenciones!$D65,2)),"000000000000"),4,3)),"0")&amp;"."&amp;MID(TEXT(INT(ROUND(Retenciones!$D65,2)),"000000000000"),7,3)&amp;"."&amp;MID(TEXT(INT(ROUND(Retenciones!$D65,2)),"000000000000"),10,3),IF(MID(TEXT(INT(ROUND(Retenciones!$D65,2)),"000000000000"),7,3)&lt;&gt;"000",TEXT(VALUE(MID(TEXT(INT(ROUND(Retenciones!$D65,2)),"000000000000"),7,3)),"0")&amp;"."&amp;MID(TEXT(INT(ROUND(Retenciones!$D65,2)),"000000000000"),10,3),TEXT(VALUE(MID(TEXT(INT(ROUND(Retenciones!$D65,2)),"000000000000"),10,3)),"0"))))&amp;","&amp;TEXT(ROUND((ROUND(Retenciones!$D65,2)-INT(ROUND(Retenciones!$D65,2)))*100,0),"00"),"")</f>
        <v/>
      </c>
      <c r="E2061" s="37"/>
    </row>
    <row r="2062" spans="2:5">
      <c r="B2062" s="36"/>
      <c r="C2062" s="38" t="s">
        <v>140</v>
      </c>
      <c r="D2062" s="39" t="str">
        <f>IF(Retenciones!$A65&lt;&gt;"","NO","")</f>
        <v/>
      </c>
      <c r="E2062" s="37"/>
    </row>
    <row r="2063" spans="2:5">
      <c r="B2063" s="36"/>
      <c r="C2063" s="38" t="s">
        <v>141</v>
      </c>
      <c r="D2063" s="43" t="str">
        <f>IF(Retenciones!$A65&lt;&gt;"","$ "&amp;IF(MID(TEXT(INT(ROUND(Retenciones!$K65,2)),"000000000000"),1,3)&lt;&gt;"000",TEXT(VALUE(MID(TEXT(INT(ROUND(Retenciones!$K65,2)),"000000000000"),1,3)),"0")&amp;"."&amp;MID(TEXT(INT(ROUND(Retenciones!$K65,2)),"000000000000"),4,3)&amp;"."&amp;MID(TEXT(INT(ROUND(Retenciones!$K65,2)),"000000000000"),7,3)&amp;"."&amp;MID(TEXT(INT(ROUND(Retenciones!$K65,2)),"000000000000"),10,3),IF(MID(TEXT(INT(ROUND(Retenciones!$K65,2)),"000000000000"),4,3)&lt;&gt;"000",TEXT(VALUE(MID(TEXT(INT(ROUND(Retenciones!$K65,2)),"000000000000"),4,3)),"0")&amp;"."&amp;MID(TEXT(INT(ROUND(Retenciones!$K65,2)),"000000000000"),7,3)&amp;"."&amp;MID(TEXT(INT(ROUND(Retenciones!$K65,2)),"000000000000"),10,3),IF(MID(TEXT(INT(ROUND(Retenciones!$K65,2)),"000000000000"),7,3)&lt;&gt;"000",TEXT(VALUE(MID(TEXT(INT(ROUND(Retenciones!$K65,2)),"000000000000"),7,3)),"0")&amp;"."&amp;MID(TEXT(INT(ROUND(Retenciones!$K65,2)),"000000000000"),10,3),TEXT(VALUE(MID(TEXT(INT(ROUND(Retenciones!$K65,2)),"000000000000"),10,3)),"0"))))&amp;","&amp;TEXT(ROUND((ROUND(Retenciones!$K65,2)-INT(ROUND(Retenciones!$K65,2)))*100,0),"00"),"")</f>
        <v/>
      </c>
      <c r="E2063" s="37"/>
    </row>
    <row r="2064" spans="2:5">
      <c r="B2064" s="36"/>
      <c r="E2064" s="37"/>
    </row>
    <row r="2065" spans="2:5">
      <c r="B2065" s="36"/>
      <c r="E2065" s="37"/>
    </row>
    <row r="2066" spans="2:5">
      <c r="B2066" s="36"/>
      <c r="C2066" s="44" t="s">
        <v>142</v>
      </c>
      <c r="D2066" s="45"/>
      <c r="E2066" s="37"/>
    </row>
    <row r="2067" spans="2:5">
      <c r="B2067" s="36"/>
      <c r="E2067" s="37"/>
    </row>
    <row r="2068" spans="2:5">
      <c r="B2068" s="36"/>
      <c r="C2068" s="38" t="s">
        <v>143</v>
      </c>
      <c r="D2068" s="39" t="str">
        <f>IF(Retenciones!$A65&lt;&gt;"",'Datos del Cliente'!$C$7,"")</f>
        <v/>
      </c>
      <c r="E2068" s="37"/>
    </row>
    <row r="2069" spans="2:5">
      <c r="B2069" s="36"/>
      <c r="C2069" s="38" t="s">
        <v>144</v>
      </c>
      <c r="D2069" s="39" t="str">
        <f>IF(Retenciones!$A65&lt;&gt;"",'Datos del Cliente'!$C$14,"")</f>
        <v/>
      </c>
      <c r="E2069" s="37"/>
    </row>
    <row r="2070" spans="2:5">
      <c r="B2070" s="36"/>
      <c r="E2070" s="37"/>
    </row>
    <row r="2071" spans="2:5" ht="15" customHeight="1">
      <c r="B2071" s="36"/>
      <c r="C2071" s="84" t="s">
        <v>145</v>
      </c>
      <c r="D2071" s="84"/>
      <c r="E2071" s="37"/>
    </row>
    <row r="2072" spans="2:5">
      <c r="B2072" s="36"/>
      <c r="C2072" s="84"/>
      <c r="D2072" s="84"/>
      <c r="E2072" s="37"/>
    </row>
    <row r="2073" spans="2:5">
      <c r="B2073" s="36"/>
      <c r="C2073" s="84"/>
      <c r="D2073" s="84"/>
      <c r="E2073" s="37"/>
    </row>
    <row r="2074" spans="2:5">
      <c r="B2074" s="46"/>
      <c r="C2074" s="47"/>
      <c r="D2074" s="47"/>
      <c r="E2074" s="48"/>
    </row>
    <row r="2076" spans="2:5" ht="25.5" customHeight="1">
      <c r="B2076" s="34"/>
      <c r="C2076" s="85" t="s">
        <v>127</v>
      </c>
      <c r="D2076" s="85"/>
      <c r="E2076" s="35"/>
    </row>
    <row r="2077" spans="2:5">
      <c r="B2077" s="36"/>
      <c r="E2077" s="37"/>
    </row>
    <row r="2078" spans="2:5">
      <c r="B2078" s="36"/>
      <c r="C2078" s="38" t="s">
        <v>128</v>
      </c>
      <c r="D2078" s="39" t="str">
        <f>IF(Retenciones!$A66&lt;&gt;"","0000-"&amp;TEXT(Retenciones!$I66,"YYYY")&amp;"-"&amp;TEXT((N('Datos del Cliente'!$C$17)+COUNTIF(Retenciones!$A$5:$A66,"&lt;&gt;")),"000000"),"")</f>
        <v/>
      </c>
      <c r="E2078" s="37"/>
    </row>
    <row r="2079" spans="2:5">
      <c r="B2079" s="36"/>
      <c r="C2079" s="38" t="s">
        <v>129</v>
      </c>
      <c r="D2079" s="39" t="str">
        <f>IF(Retenciones!$A66&lt;&gt;"",TEXT(Retenciones!$I66,"DD/MM/YYYY"),"")</f>
        <v/>
      </c>
      <c r="E2079" s="37"/>
    </row>
    <row r="2080" spans="2:5">
      <c r="B2080" s="36"/>
      <c r="E2080" s="37"/>
    </row>
    <row r="2081" spans="2:5">
      <c r="B2081" s="36"/>
      <c r="C2081" s="86" t="s">
        <v>130</v>
      </c>
      <c r="D2081" s="86"/>
      <c r="E2081" s="37"/>
    </row>
    <row r="2082" spans="2:5">
      <c r="B2082" s="36"/>
      <c r="C2082" s="38" t="s">
        <v>131</v>
      </c>
      <c r="D2082" s="39" t="str">
        <f>IF(Retenciones!$A66&lt;&gt;"",'Datos del Cliente'!$C$7,"")</f>
        <v/>
      </c>
      <c r="E2082" s="37"/>
    </row>
    <row r="2083" spans="2:5">
      <c r="B2083" s="36"/>
      <c r="C2083" s="38" t="s">
        <v>132</v>
      </c>
      <c r="D2083" s="40" t="str">
        <f>IFERROR(IF(Retenciones!$A66&lt;&gt;"",+('Datos del Cliente'!$C$8),""),"")</f>
        <v/>
      </c>
      <c r="E2083" s="37"/>
    </row>
    <row r="2084" spans="2:5" ht="25.5" customHeight="1">
      <c r="B2084" s="36"/>
      <c r="C2084" s="38" t="s">
        <v>133</v>
      </c>
      <c r="D2084" s="41" t="str">
        <f>IF(Retenciones!$A66&lt;&gt;"",'Datos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084" s="37"/>
    </row>
    <row r="2085" spans="2:5">
      <c r="B2085" s="36"/>
      <c r="E2085" s="37"/>
    </row>
    <row r="2086" spans="2:5">
      <c r="B2086" s="36"/>
      <c r="C2086" s="86" t="s">
        <v>134</v>
      </c>
      <c r="D2086" s="86"/>
      <c r="E2086" s="37"/>
    </row>
    <row r="2087" spans="2:5">
      <c r="B2087" s="36"/>
      <c r="C2087" s="38" t="s">
        <v>131</v>
      </c>
      <c r="D2087" s="39" t="str">
        <f>IFERROR(IF(Retenciones!$A66&lt;&gt;"",INDEX('Sujetos Retenidos'!$B$5:$B$204,MATCH(Retenciones!$O66,'Sujetos Retenidos'!$A$5:$A$204,0)),""),"")</f>
        <v/>
      </c>
      <c r="E2087" s="37"/>
    </row>
    <row r="2088" spans="2:5">
      <c r="B2088" s="36"/>
      <c r="C2088" s="38" t="s">
        <v>132</v>
      </c>
      <c r="D2088" s="40" t="str">
        <f>IFERROR(IF(Retenciones!$A66&lt;&gt;"",+INDEX('Sujetos Retenidos'!$A$5:$A$204,MATCH(Retenciones!$O66,'Sujetos Retenidos'!$A$5:$A$204,0)),""),"")</f>
        <v/>
      </c>
      <c r="E2088" s="37"/>
    </row>
    <row r="2089" spans="2:5" ht="25.5" customHeight="1">
      <c r="B2089" s="36"/>
      <c r="C2089" s="38" t="s">
        <v>133</v>
      </c>
      <c r="D2089" s="41" t="str">
        <f>IFERROR(IF(Retenciones!$A66&lt;&gt;"",INDEX('Sujetos Retenidos'!$C$5:$C$204,MATCH(Retenciones!$O66,'Sujetos Retenidos'!$A$5:$A$204,0))&amp;" Localidad: "&amp;INDEX('Sujetos Retenidos'!$D$5:$D$204,MATCH(Retenciones!$O66,'Sujetos Retenidos'!$A$5:$A$204,0))&amp;" Provincia: "&amp;IF(ISNUMBER(SEARCH(" - ",INDEX('Sujetos Retenidos'!$E$5:$E$204,MATCH(Retenciones!$O66,'Sujetos Retenidos'!$A$5:$A$204,0)))),MID(INDEX('Sujetos Retenidos'!$E$5:$E$204,MATCH(Retenciones!$O66,'Sujetos Retenidos'!$A$5:$A$204,0)),SEARCH(" - ",INDEX('Sujetos Retenidos'!$E$5:$E$204,MATCH(Retenciones!$O66,'Sujetos Retenidos'!$A$5:$A$204,0)))+3,255),INDEX('Sujetos Retenidos'!$E$5:$E$204,MATCH(Retenciones!$O66,'Sujetos Retenidos'!$A$5:$A$204,0)))&amp;" C.P.: "&amp;INDEX('Sujetos Retenidos'!$F$5:$F$204,MATCH(Retenciones!$O66,'Sujetos Retenidos'!$A$5:$A$204,0)),""),"")</f>
        <v/>
      </c>
      <c r="E2089" s="37"/>
    </row>
    <row r="2090" spans="2:5">
      <c r="B2090" s="36"/>
      <c r="E2090" s="37"/>
    </row>
    <row r="2091" spans="2:5">
      <c r="B2091" s="36"/>
      <c r="C2091" s="86" t="s">
        <v>135</v>
      </c>
      <c r="D2091" s="86"/>
      <c r="E2091" s="37"/>
    </row>
    <row r="2092" spans="2:5" ht="21.75" customHeight="1">
      <c r="B2092" s="36"/>
      <c r="C2092" s="38" t="s">
        <v>136</v>
      </c>
      <c r="D2092" s="41" t="str">
        <f>IF(Retenciones!$A66&lt;&gt;"",SUBSTITUTE(IF(ISNUMBER(SEARCH(" (",IF(ISNUMBER(SEARCH(" - ",Retenciones!$E66)),MID(Retenciones!$E66,SEARCH(" - ",Retenciones!$E66)+3,255),Retenciones!$E66))),LEFT(IF(ISNUMBER(SEARCH(" - ",Retenciones!$E66)),MID(Retenciones!$E66,SEARCH(" - ",Retenciones!$E66)+3,255),Retenciones!$E66),SEARCH(" (",IF(ISNUMBER(SEARCH(" - ",Retenciones!$E66)),MID(Retenciones!$E66,SEARCH(" - ",Retenciones!$E66)+3,255),Retenciones!$E66))-1),IF(ISNUMBER(SEARCH(" - ",Retenciones!$E66)),MID(Retenciones!$E66,SEARCH(" - ",Retenciones!$E66)+3,255),Retenciones!$E66)),"—","-"),"")</f>
        <v/>
      </c>
      <c r="E2092" s="37"/>
    </row>
    <row r="2093" spans="2:5" ht="21.75" customHeight="1">
      <c r="B2093" s="36"/>
      <c r="C2093" s="38" t="s">
        <v>137</v>
      </c>
      <c r="D2093" s="41" t="str">
        <f>IF(Retenciones!$A66&lt;&gt;"",IF(ISNUMBER(SEARCH(" - ",Retenciones!$F66)),MID(Retenciones!$F66,SEARCH(" - ",Retenciones!$F66)+3,255),Retenciones!$F66),"")</f>
        <v/>
      </c>
      <c r="E2093" s="37"/>
    </row>
    <row r="2094" spans="2:5" ht="21.75" customHeight="1">
      <c r="B2094" s="36"/>
      <c r="C2094" s="38" t="s">
        <v>138</v>
      </c>
      <c r="D2094" s="41" t="str">
        <f>IF(Retenciones!$A66&lt;&gt;"",Retenciones!$A66&amp;" Nro. "&amp;TEXT(Retenciones!$C66,"000000000000"),"")</f>
        <v/>
      </c>
      <c r="E2094" s="37"/>
    </row>
    <row r="2095" spans="2:5">
      <c r="B2095" s="36"/>
      <c r="C2095" s="38" t="s">
        <v>139</v>
      </c>
      <c r="D2095" s="42" t="str">
        <f>IF(Retenciones!$A66&lt;&gt;"","$ "&amp;IF(MID(TEXT(INT(ROUND(Retenciones!$D66,2)),"000000000000"),1,3)&lt;&gt;"000",TEXT(VALUE(MID(TEXT(INT(ROUND(Retenciones!$D66,2)),"000000000000"),1,3)),"0")&amp;"."&amp;MID(TEXT(INT(ROUND(Retenciones!$D66,2)),"000000000000"),4,3)&amp;"."&amp;MID(TEXT(INT(ROUND(Retenciones!$D66,2)),"000000000000"),7,3)&amp;"."&amp;MID(TEXT(INT(ROUND(Retenciones!$D66,2)),"000000000000"),10,3),IF(MID(TEXT(INT(ROUND(Retenciones!$D66,2)),"000000000000"),4,3)&lt;&gt;"000",TEXT(VALUE(MID(TEXT(INT(ROUND(Retenciones!$D66,2)),"000000000000"),4,3)),"0")&amp;"."&amp;MID(TEXT(INT(ROUND(Retenciones!$D66,2)),"000000000000"),7,3)&amp;"."&amp;MID(TEXT(INT(ROUND(Retenciones!$D66,2)),"000000000000"),10,3),IF(MID(TEXT(INT(ROUND(Retenciones!$D66,2)),"000000000000"),7,3)&lt;&gt;"000",TEXT(VALUE(MID(TEXT(INT(ROUND(Retenciones!$D66,2)),"000000000000"),7,3)),"0")&amp;"."&amp;MID(TEXT(INT(ROUND(Retenciones!$D66,2)),"000000000000"),10,3),TEXT(VALUE(MID(TEXT(INT(ROUND(Retenciones!$D66,2)),"000000000000"),10,3)),"0"))))&amp;","&amp;TEXT(ROUND((ROUND(Retenciones!$D66,2)-INT(ROUND(Retenciones!$D66,2)))*100,0),"00"),"")</f>
        <v/>
      </c>
      <c r="E2095" s="37"/>
    </row>
    <row r="2096" spans="2:5">
      <c r="B2096" s="36"/>
      <c r="C2096" s="38" t="s">
        <v>140</v>
      </c>
      <c r="D2096" s="39" t="str">
        <f>IF(Retenciones!$A66&lt;&gt;"","NO","")</f>
        <v/>
      </c>
      <c r="E2096" s="37"/>
    </row>
    <row r="2097" spans="2:5">
      <c r="B2097" s="36"/>
      <c r="C2097" s="38" t="s">
        <v>141</v>
      </c>
      <c r="D2097" s="43" t="str">
        <f>IF(Retenciones!$A66&lt;&gt;"","$ "&amp;IF(MID(TEXT(INT(ROUND(Retenciones!$K66,2)),"000000000000"),1,3)&lt;&gt;"000",TEXT(VALUE(MID(TEXT(INT(ROUND(Retenciones!$K66,2)),"000000000000"),1,3)),"0")&amp;"."&amp;MID(TEXT(INT(ROUND(Retenciones!$K66,2)),"000000000000"),4,3)&amp;"."&amp;MID(TEXT(INT(ROUND(Retenciones!$K66,2)),"000000000000"),7,3)&amp;"."&amp;MID(TEXT(INT(ROUND(Retenciones!$K66,2)),"000000000000"),10,3),IF(MID(TEXT(INT(ROUND(Retenciones!$K66,2)),"000000000000"),4,3)&lt;&gt;"000",TEXT(VALUE(MID(TEXT(INT(ROUND(Retenciones!$K66,2)),"000000000000"),4,3)),"0")&amp;"."&amp;MID(TEXT(INT(ROUND(Retenciones!$K66,2)),"000000000000"),7,3)&amp;"."&amp;MID(TEXT(INT(ROUND(Retenciones!$K66,2)),"000000000000"),10,3),IF(MID(TEXT(INT(ROUND(Retenciones!$K66,2)),"000000000000"),7,3)&lt;&gt;"000",TEXT(VALUE(MID(TEXT(INT(ROUND(Retenciones!$K66,2)),"000000000000"),7,3)),"0")&amp;"."&amp;MID(TEXT(INT(ROUND(Retenciones!$K66,2)),"000000000000"),10,3),TEXT(VALUE(MID(TEXT(INT(ROUND(Retenciones!$K66,2)),"000000000000"),10,3)),"0"))))&amp;","&amp;TEXT(ROUND((ROUND(Retenciones!$K66,2)-INT(ROUND(Retenciones!$K66,2)))*100,0),"00"),"")</f>
        <v/>
      </c>
      <c r="E2097" s="37"/>
    </row>
    <row r="2098" spans="2:5">
      <c r="B2098" s="36"/>
      <c r="E2098" s="37"/>
    </row>
    <row r="2099" spans="2:5">
      <c r="B2099" s="36"/>
      <c r="E2099" s="37"/>
    </row>
    <row r="2100" spans="2:5">
      <c r="B2100" s="36"/>
      <c r="C2100" s="44" t="s">
        <v>142</v>
      </c>
      <c r="D2100" s="45"/>
      <c r="E2100" s="37"/>
    </row>
    <row r="2101" spans="2:5">
      <c r="B2101" s="36"/>
      <c r="E2101" s="37"/>
    </row>
    <row r="2102" spans="2:5">
      <c r="B2102" s="36"/>
      <c r="C2102" s="38" t="s">
        <v>143</v>
      </c>
      <c r="D2102" s="39" t="str">
        <f>IF(Retenciones!$A66&lt;&gt;"",'Datos del Cliente'!$C$7,"")</f>
        <v/>
      </c>
      <c r="E2102" s="37"/>
    </row>
    <row r="2103" spans="2:5">
      <c r="B2103" s="36"/>
      <c r="C2103" s="38" t="s">
        <v>144</v>
      </c>
      <c r="D2103" s="39" t="str">
        <f>IF(Retenciones!$A66&lt;&gt;"",'Datos del Cliente'!$C$14,"")</f>
        <v/>
      </c>
      <c r="E2103" s="37"/>
    </row>
    <row r="2104" spans="2:5">
      <c r="B2104" s="36"/>
      <c r="E2104" s="37"/>
    </row>
    <row r="2105" spans="2:5" ht="15" customHeight="1">
      <c r="B2105" s="36"/>
      <c r="C2105" s="84" t="s">
        <v>145</v>
      </c>
      <c r="D2105" s="84"/>
      <c r="E2105" s="37"/>
    </row>
    <row r="2106" spans="2:5">
      <c r="B2106" s="36"/>
      <c r="C2106" s="84"/>
      <c r="D2106" s="84"/>
      <c r="E2106" s="37"/>
    </row>
    <row r="2107" spans="2:5">
      <c r="B2107" s="36"/>
      <c r="C2107" s="84"/>
      <c r="D2107" s="84"/>
      <c r="E2107" s="37"/>
    </row>
    <row r="2108" spans="2:5">
      <c r="B2108" s="46"/>
      <c r="C2108" s="47"/>
      <c r="D2108" s="47"/>
      <c r="E2108" s="48"/>
    </row>
    <row r="2110" spans="2:5" ht="25.5" customHeight="1">
      <c r="B2110" s="34"/>
      <c r="C2110" s="85" t="s">
        <v>127</v>
      </c>
      <c r="D2110" s="85"/>
      <c r="E2110" s="35"/>
    </row>
    <row r="2111" spans="2:5">
      <c r="B2111" s="36"/>
      <c r="E2111" s="37"/>
    </row>
    <row r="2112" spans="2:5">
      <c r="B2112" s="36"/>
      <c r="C2112" s="38" t="s">
        <v>128</v>
      </c>
      <c r="D2112" s="39" t="str">
        <f>IF(Retenciones!$A67&lt;&gt;"","0000-"&amp;TEXT(Retenciones!$I67,"YYYY")&amp;"-"&amp;TEXT((N('Datos del Cliente'!$C$17)+COUNTIF(Retenciones!$A$5:$A67,"&lt;&gt;")),"000000"),"")</f>
        <v/>
      </c>
      <c r="E2112" s="37"/>
    </row>
    <row r="2113" spans="2:5">
      <c r="B2113" s="36"/>
      <c r="C2113" s="38" t="s">
        <v>129</v>
      </c>
      <c r="D2113" s="39" t="str">
        <f>IF(Retenciones!$A67&lt;&gt;"",TEXT(Retenciones!$I67,"DD/MM/YYYY"),"")</f>
        <v/>
      </c>
      <c r="E2113" s="37"/>
    </row>
    <row r="2114" spans="2:5">
      <c r="B2114" s="36"/>
      <c r="E2114" s="37"/>
    </row>
    <row r="2115" spans="2:5">
      <c r="B2115" s="36"/>
      <c r="C2115" s="86" t="s">
        <v>130</v>
      </c>
      <c r="D2115" s="86"/>
      <c r="E2115" s="37"/>
    </row>
    <row r="2116" spans="2:5">
      <c r="B2116" s="36"/>
      <c r="C2116" s="38" t="s">
        <v>131</v>
      </c>
      <c r="D2116" s="39" t="str">
        <f>IF(Retenciones!$A67&lt;&gt;"",'Datos del Cliente'!$C$7,"")</f>
        <v/>
      </c>
      <c r="E2116" s="37"/>
    </row>
    <row r="2117" spans="2:5">
      <c r="B2117" s="36"/>
      <c r="C2117" s="38" t="s">
        <v>132</v>
      </c>
      <c r="D2117" s="40" t="str">
        <f>IFERROR(IF(Retenciones!$A67&lt;&gt;"",+('Datos del Cliente'!$C$8),""),"")</f>
        <v/>
      </c>
      <c r="E2117" s="37"/>
    </row>
    <row r="2118" spans="2:5" ht="25.5" customHeight="1">
      <c r="B2118" s="36"/>
      <c r="C2118" s="38" t="s">
        <v>133</v>
      </c>
      <c r="D2118" s="41" t="str">
        <f>IF(Retenciones!$A67&lt;&gt;"",'Datos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118" s="37"/>
    </row>
    <row r="2119" spans="2:5">
      <c r="B2119" s="36"/>
      <c r="E2119" s="37"/>
    </row>
    <row r="2120" spans="2:5">
      <c r="B2120" s="36"/>
      <c r="C2120" s="86" t="s">
        <v>134</v>
      </c>
      <c r="D2120" s="86"/>
      <c r="E2120" s="37"/>
    </row>
    <row r="2121" spans="2:5">
      <c r="B2121" s="36"/>
      <c r="C2121" s="38" t="s">
        <v>131</v>
      </c>
      <c r="D2121" s="39" t="str">
        <f>IFERROR(IF(Retenciones!$A67&lt;&gt;"",INDEX('Sujetos Retenidos'!$B$5:$B$204,MATCH(Retenciones!$O67,'Sujetos Retenidos'!$A$5:$A$204,0)),""),"")</f>
        <v/>
      </c>
      <c r="E2121" s="37"/>
    </row>
    <row r="2122" spans="2:5">
      <c r="B2122" s="36"/>
      <c r="C2122" s="38" t="s">
        <v>132</v>
      </c>
      <c r="D2122" s="40" t="str">
        <f>IFERROR(IF(Retenciones!$A67&lt;&gt;"",+INDEX('Sujetos Retenidos'!$A$5:$A$204,MATCH(Retenciones!$O67,'Sujetos Retenidos'!$A$5:$A$204,0)),""),"")</f>
        <v/>
      </c>
      <c r="E2122" s="37"/>
    </row>
    <row r="2123" spans="2:5" ht="25.5" customHeight="1">
      <c r="B2123" s="36"/>
      <c r="C2123" s="38" t="s">
        <v>133</v>
      </c>
      <c r="D2123" s="41" t="str">
        <f>IFERROR(IF(Retenciones!$A67&lt;&gt;"",INDEX('Sujetos Retenidos'!$C$5:$C$204,MATCH(Retenciones!$O67,'Sujetos Retenidos'!$A$5:$A$204,0))&amp;" Localidad: "&amp;INDEX('Sujetos Retenidos'!$D$5:$D$204,MATCH(Retenciones!$O67,'Sujetos Retenidos'!$A$5:$A$204,0))&amp;" Provincia: "&amp;IF(ISNUMBER(SEARCH(" - ",INDEX('Sujetos Retenidos'!$E$5:$E$204,MATCH(Retenciones!$O67,'Sujetos Retenidos'!$A$5:$A$204,0)))),MID(INDEX('Sujetos Retenidos'!$E$5:$E$204,MATCH(Retenciones!$O67,'Sujetos Retenidos'!$A$5:$A$204,0)),SEARCH(" - ",INDEX('Sujetos Retenidos'!$E$5:$E$204,MATCH(Retenciones!$O67,'Sujetos Retenidos'!$A$5:$A$204,0)))+3,255),INDEX('Sujetos Retenidos'!$E$5:$E$204,MATCH(Retenciones!$O67,'Sujetos Retenidos'!$A$5:$A$204,0)))&amp;" C.P.: "&amp;INDEX('Sujetos Retenidos'!$F$5:$F$204,MATCH(Retenciones!$O67,'Sujetos Retenidos'!$A$5:$A$204,0)),""),"")</f>
        <v/>
      </c>
      <c r="E2123" s="37"/>
    </row>
    <row r="2124" spans="2:5">
      <c r="B2124" s="36"/>
      <c r="E2124" s="37"/>
    </row>
    <row r="2125" spans="2:5">
      <c r="B2125" s="36"/>
      <c r="C2125" s="86" t="s">
        <v>135</v>
      </c>
      <c r="D2125" s="86"/>
      <c r="E2125" s="37"/>
    </row>
    <row r="2126" spans="2:5" ht="21.75" customHeight="1">
      <c r="B2126" s="36"/>
      <c r="C2126" s="38" t="s">
        <v>136</v>
      </c>
      <c r="D2126" s="41" t="str">
        <f>IF(Retenciones!$A67&lt;&gt;"",SUBSTITUTE(IF(ISNUMBER(SEARCH(" (",IF(ISNUMBER(SEARCH(" - ",Retenciones!$E67)),MID(Retenciones!$E67,SEARCH(" - ",Retenciones!$E67)+3,255),Retenciones!$E67))),LEFT(IF(ISNUMBER(SEARCH(" - ",Retenciones!$E67)),MID(Retenciones!$E67,SEARCH(" - ",Retenciones!$E67)+3,255),Retenciones!$E67),SEARCH(" (",IF(ISNUMBER(SEARCH(" - ",Retenciones!$E67)),MID(Retenciones!$E67,SEARCH(" - ",Retenciones!$E67)+3,255),Retenciones!$E67))-1),IF(ISNUMBER(SEARCH(" - ",Retenciones!$E67)),MID(Retenciones!$E67,SEARCH(" - ",Retenciones!$E67)+3,255),Retenciones!$E67)),"—","-"),"")</f>
        <v/>
      </c>
      <c r="E2126" s="37"/>
    </row>
    <row r="2127" spans="2:5" ht="21.75" customHeight="1">
      <c r="B2127" s="36"/>
      <c r="C2127" s="38" t="s">
        <v>137</v>
      </c>
      <c r="D2127" s="41" t="str">
        <f>IF(Retenciones!$A67&lt;&gt;"",IF(ISNUMBER(SEARCH(" - ",Retenciones!$F67)),MID(Retenciones!$F67,SEARCH(" - ",Retenciones!$F67)+3,255),Retenciones!$F67),"")</f>
        <v/>
      </c>
      <c r="E2127" s="37"/>
    </row>
    <row r="2128" spans="2:5" ht="21.75" customHeight="1">
      <c r="B2128" s="36"/>
      <c r="C2128" s="38" t="s">
        <v>138</v>
      </c>
      <c r="D2128" s="41" t="str">
        <f>IF(Retenciones!$A67&lt;&gt;"",Retenciones!$A67&amp;" Nro. "&amp;TEXT(Retenciones!$C67,"000000000000"),"")</f>
        <v/>
      </c>
      <c r="E2128" s="37"/>
    </row>
    <row r="2129" spans="2:5">
      <c r="B2129" s="36"/>
      <c r="C2129" s="38" t="s">
        <v>139</v>
      </c>
      <c r="D2129" s="42" t="str">
        <f>IF(Retenciones!$A67&lt;&gt;"","$ "&amp;IF(MID(TEXT(INT(ROUND(Retenciones!$D67,2)),"000000000000"),1,3)&lt;&gt;"000",TEXT(VALUE(MID(TEXT(INT(ROUND(Retenciones!$D67,2)),"000000000000"),1,3)),"0")&amp;"."&amp;MID(TEXT(INT(ROUND(Retenciones!$D67,2)),"000000000000"),4,3)&amp;"."&amp;MID(TEXT(INT(ROUND(Retenciones!$D67,2)),"000000000000"),7,3)&amp;"."&amp;MID(TEXT(INT(ROUND(Retenciones!$D67,2)),"000000000000"),10,3),IF(MID(TEXT(INT(ROUND(Retenciones!$D67,2)),"000000000000"),4,3)&lt;&gt;"000",TEXT(VALUE(MID(TEXT(INT(ROUND(Retenciones!$D67,2)),"000000000000"),4,3)),"0")&amp;"."&amp;MID(TEXT(INT(ROUND(Retenciones!$D67,2)),"000000000000"),7,3)&amp;"."&amp;MID(TEXT(INT(ROUND(Retenciones!$D67,2)),"000000000000"),10,3),IF(MID(TEXT(INT(ROUND(Retenciones!$D67,2)),"000000000000"),7,3)&lt;&gt;"000",TEXT(VALUE(MID(TEXT(INT(ROUND(Retenciones!$D67,2)),"000000000000"),7,3)),"0")&amp;"."&amp;MID(TEXT(INT(ROUND(Retenciones!$D67,2)),"000000000000"),10,3),TEXT(VALUE(MID(TEXT(INT(ROUND(Retenciones!$D67,2)),"000000000000"),10,3)),"0"))))&amp;","&amp;TEXT(ROUND((ROUND(Retenciones!$D67,2)-INT(ROUND(Retenciones!$D67,2)))*100,0),"00"),"")</f>
        <v/>
      </c>
      <c r="E2129" s="37"/>
    </row>
    <row r="2130" spans="2:5">
      <c r="B2130" s="36"/>
      <c r="C2130" s="38" t="s">
        <v>140</v>
      </c>
      <c r="D2130" s="39" t="str">
        <f>IF(Retenciones!$A67&lt;&gt;"","NO","")</f>
        <v/>
      </c>
      <c r="E2130" s="37"/>
    </row>
    <row r="2131" spans="2:5">
      <c r="B2131" s="36"/>
      <c r="C2131" s="38" t="s">
        <v>141</v>
      </c>
      <c r="D2131" s="43" t="str">
        <f>IF(Retenciones!$A67&lt;&gt;"","$ "&amp;IF(MID(TEXT(INT(ROUND(Retenciones!$K67,2)),"000000000000"),1,3)&lt;&gt;"000",TEXT(VALUE(MID(TEXT(INT(ROUND(Retenciones!$K67,2)),"000000000000"),1,3)),"0")&amp;"."&amp;MID(TEXT(INT(ROUND(Retenciones!$K67,2)),"000000000000"),4,3)&amp;"."&amp;MID(TEXT(INT(ROUND(Retenciones!$K67,2)),"000000000000"),7,3)&amp;"."&amp;MID(TEXT(INT(ROUND(Retenciones!$K67,2)),"000000000000"),10,3),IF(MID(TEXT(INT(ROUND(Retenciones!$K67,2)),"000000000000"),4,3)&lt;&gt;"000",TEXT(VALUE(MID(TEXT(INT(ROUND(Retenciones!$K67,2)),"000000000000"),4,3)),"0")&amp;"."&amp;MID(TEXT(INT(ROUND(Retenciones!$K67,2)),"000000000000"),7,3)&amp;"."&amp;MID(TEXT(INT(ROUND(Retenciones!$K67,2)),"000000000000"),10,3),IF(MID(TEXT(INT(ROUND(Retenciones!$K67,2)),"000000000000"),7,3)&lt;&gt;"000",TEXT(VALUE(MID(TEXT(INT(ROUND(Retenciones!$K67,2)),"000000000000"),7,3)),"0")&amp;"."&amp;MID(TEXT(INT(ROUND(Retenciones!$K67,2)),"000000000000"),10,3),TEXT(VALUE(MID(TEXT(INT(ROUND(Retenciones!$K67,2)),"000000000000"),10,3)),"0"))))&amp;","&amp;TEXT(ROUND((ROUND(Retenciones!$K67,2)-INT(ROUND(Retenciones!$K67,2)))*100,0),"00"),"")</f>
        <v/>
      </c>
      <c r="E2131" s="37"/>
    </row>
    <row r="2132" spans="2:5">
      <c r="B2132" s="36"/>
      <c r="E2132" s="37"/>
    </row>
    <row r="2133" spans="2:5">
      <c r="B2133" s="36"/>
      <c r="E2133" s="37"/>
    </row>
    <row r="2134" spans="2:5">
      <c r="B2134" s="36"/>
      <c r="C2134" s="44" t="s">
        <v>142</v>
      </c>
      <c r="D2134" s="45"/>
      <c r="E2134" s="37"/>
    </row>
    <row r="2135" spans="2:5">
      <c r="B2135" s="36"/>
      <c r="E2135" s="37"/>
    </row>
    <row r="2136" spans="2:5">
      <c r="B2136" s="36"/>
      <c r="C2136" s="38" t="s">
        <v>143</v>
      </c>
      <c r="D2136" s="39" t="str">
        <f>IF(Retenciones!$A67&lt;&gt;"",'Datos del Cliente'!$C$7,"")</f>
        <v/>
      </c>
      <c r="E2136" s="37"/>
    </row>
    <row r="2137" spans="2:5">
      <c r="B2137" s="36"/>
      <c r="C2137" s="38" t="s">
        <v>144</v>
      </c>
      <c r="D2137" s="39" t="str">
        <f>IF(Retenciones!$A67&lt;&gt;"",'Datos del Cliente'!$C$14,"")</f>
        <v/>
      </c>
      <c r="E2137" s="37"/>
    </row>
    <row r="2138" spans="2:5">
      <c r="B2138" s="36"/>
      <c r="E2138" s="37"/>
    </row>
    <row r="2139" spans="2:5" ht="15" customHeight="1">
      <c r="B2139" s="36"/>
      <c r="C2139" s="84" t="s">
        <v>145</v>
      </c>
      <c r="D2139" s="84"/>
      <c r="E2139" s="37"/>
    </row>
    <row r="2140" spans="2:5">
      <c r="B2140" s="36"/>
      <c r="C2140" s="84"/>
      <c r="D2140" s="84"/>
      <c r="E2140" s="37"/>
    </row>
    <row r="2141" spans="2:5">
      <c r="B2141" s="36"/>
      <c r="C2141" s="84"/>
      <c r="D2141" s="84"/>
      <c r="E2141" s="37"/>
    </row>
    <row r="2142" spans="2:5">
      <c r="B2142" s="46"/>
      <c r="C2142" s="47"/>
      <c r="D2142" s="47"/>
      <c r="E2142" s="48"/>
    </row>
    <row r="2144" spans="2:5" ht="25.5" customHeight="1">
      <c r="B2144" s="34"/>
      <c r="C2144" s="85" t="s">
        <v>127</v>
      </c>
      <c r="D2144" s="85"/>
      <c r="E2144" s="35"/>
    </row>
    <row r="2145" spans="2:5">
      <c r="B2145" s="36"/>
      <c r="E2145" s="37"/>
    </row>
    <row r="2146" spans="2:5">
      <c r="B2146" s="36"/>
      <c r="C2146" s="38" t="s">
        <v>128</v>
      </c>
      <c r="D2146" s="39" t="str">
        <f>IF(Retenciones!$A68&lt;&gt;"","0000-"&amp;TEXT(Retenciones!$I68,"YYYY")&amp;"-"&amp;TEXT((N('Datos del Cliente'!$C$17)+COUNTIF(Retenciones!$A$5:$A68,"&lt;&gt;")),"000000"),"")</f>
        <v/>
      </c>
      <c r="E2146" s="37"/>
    </row>
    <row r="2147" spans="2:5">
      <c r="B2147" s="36"/>
      <c r="C2147" s="38" t="s">
        <v>129</v>
      </c>
      <c r="D2147" s="39" t="str">
        <f>IF(Retenciones!$A68&lt;&gt;"",TEXT(Retenciones!$I68,"DD/MM/YYYY"),"")</f>
        <v/>
      </c>
      <c r="E2147" s="37"/>
    </row>
    <row r="2148" spans="2:5">
      <c r="B2148" s="36"/>
      <c r="E2148" s="37"/>
    </row>
    <row r="2149" spans="2:5">
      <c r="B2149" s="36"/>
      <c r="C2149" s="86" t="s">
        <v>130</v>
      </c>
      <c r="D2149" s="86"/>
      <c r="E2149" s="37"/>
    </row>
    <row r="2150" spans="2:5">
      <c r="B2150" s="36"/>
      <c r="C2150" s="38" t="s">
        <v>131</v>
      </c>
      <c r="D2150" s="39" t="str">
        <f>IF(Retenciones!$A68&lt;&gt;"",'Datos del Cliente'!$C$7,"")</f>
        <v/>
      </c>
      <c r="E2150" s="37"/>
    </row>
    <row r="2151" spans="2:5">
      <c r="B2151" s="36"/>
      <c r="C2151" s="38" t="s">
        <v>132</v>
      </c>
      <c r="D2151" s="40" t="str">
        <f>IFERROR(IF(Retenciones!$A68&lt;&gt;"",+('Datos del Cliente'!$C$8),""),"")</f>
        <v/>
      </c>
      <c r="E2151" s="37"/>
    </row>
    <row r="2152" spans="2:5" ht="25.5" customHeight="1">
      <c r="B2152" s="36"/>
      <c r="C2152" s="38" t="s">
        <v>133</v>
      </c>
      <c r="D2152" s="41" t="str">
        <f>IF(Retenciones!$A68&lt;&gt;"",'Datos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152" s="37"/>
    </row>
    <row r="2153" spans="2:5">
      <c r="B2153" s="36"/>
      <c r="E2153" s="37"/>
    </row>
    <row r="2154" spans="2:5">
      <c r="B2154" s="36"/>
      <c r="C2154" s="86" t="s">
        <v>134</v>
      </c>
      <c r="D2154" s="86"/>
      <c r="E2154" s="37"/>
    </row>
    <row r="2155" spans="2:5">
      <c r="B2155" s="36"/>
      <c r="C2155" s="38" t="s">
        <v>131</v>
      </c>
      <c r="D2155" s="39" t="str">
        <f>IFERROR(IF(Retenciones!$A68&lt;&gt;"",INDEX('Sujetos Retenidos'!$B$5:$B$204,MATCH(Retenciones!$O68,'Sujetos Retenidos'!$A$5:$A$204,0)),""),"")</f>
        <v/>
      </c>
      <c r="E2155" s="37"/>
    </row>
    <row r="2156" spans="2:5">
      <c r="B2156" s="36"/>
      <c r="C2156" s="38" t="s">
        <v>132</v>
      </c>
      <c r="D2156" s="40" t="str">
        <f>IFERROR(IF(Retenciones!$A68&lt;&gt;"",+INDEX('Sujetos Retenidos'!$A$5:$A$204,MATCH(Retenciones!$O68,'Sujetos Retenidos'!$A$5:$A$204,0)),""),"")</f>
        <v/>
      </c>
      <c r="E2156" s="37"/>
    </row>
    <row r="2157" spans="2:5" ht="25.5" customHeight="1">
      <c r="B2157" s="36"/>
      <c r="C2157" s="38" t="s">
        <v>133</v>
      </c>
      <c r="D2157" s="41" t="str">
        <f>IFERROR(IF(Retenciones!$A68&lt;&gt;"",INDEX('Sujetos Retenidos'!$C$5:$C$204,MATCH(Retenciones!$O68,'Sujetos Retenidos'!$A$5:$A$204,0))&amp;" Localidad: "&amp;INDEX('Sujetos Retenidos'!$D$5:$D$204,MATCH(Retenciones!$O68,'Sujetos Retenidos'!$A$5:$A$204,0))&amp;" Provincia: "&amp;IF(ISNUMBER(SEARCH(" - ",INDEX('Sujetos Retenidos'!$E$5:$E$204,MATCH(Retenciones!$O68,'Sujetos Retenidos'!$A$5:$A$204,0)))),MID(INDEX('Sujetos Retenidos'!$E$5:$E$204,MATCH(Retenciones!$O68,'Sujetos Retenidos'!$A$5:$A$204,0)),SEARCH(" - ",INDEX('Sujetos Retenidos'!$E$5:$E$204,MATCH(Retenciones!$O68,'Sujetos Retenidos'!$A$5:$A$204,0)))+3,255),INDEX('Sujetos Retenidos'!$E$5:$E$204,MATCH(Retenciones!$O68,'Sujetos Retenidos'!$A$5:$A$204,0)))&amp;" C.P.: "&amp;INDEX('Sujetos Retenidos'!$F$5:$F$204,MATCH(Retenciones!$O68,'Sujetos Retenidos'!$A$5:$A$204,0)),""),"")</f>
        <v/>
      </c>
      <c r="E2157" s="37"/>
    </row>
    <row r="2158" spans="2:5">
      <c r="B2158" s="36"/>
      <c r="E2158" s="37"/>
    </row>
    <row r="2159" spans="2:5">
      <c r="B2159" s="36"/>
      <c r="C2159" s="86" t="s">
        <v>135</v>
      </c>
      <c r="D2159" s="86"/>
      <c r="E2159" s="37"/>
    </row>
    <row r="2160" spans="2:5" ht="21.75" customHeight="1">
      <c r="B2160" s="36"/>
      <c r="C2160" s="38" t="s">
        <v>136</v>
      </c>
      <c r="D2160" s="41" t="str">
        <f>IF(Retenciones!$A68&lt;&gt;"",SUBSTITUTE(IF(ISNUMBER(SEARCH(" (",IF(ISNUMBER(SEARCH(" - ",Retenciones!$E68)),MID(Retenciones!$E68,SEARCH(" - ",Retenciones!$E68)+3,255),Retenciones!$E68))),LEFT(IF(ISNUMBER(SEARCH(" - ",Retenciones!$E68)),MID(Retenciones!$E68,SEARCH(" - ",Retenciones!$E68)+3,255),Retenciones!$E68),SEARCH(" (",IF(ISNUMBER(SEARCH(" - ",Retenciones!$E68)),MID(Retenciones!$E68,SEARCH(" - ",Retenciones!$E68)+3,255),Retenciones!$E68))-1),IF(ISNUMBER(SEARCH(" - ",Retenciones!$E68)),MID(Retenciones!$E68,SEARCH(" - ",Retenciones!$E68)+3,255),Retenciones!$E68)),"—","-"),"")</f>
        <v/>
      </c>
      <c r="E2160" s="37"/>
    </row>
    <row r="2161" spans="2:5" ht="21.75" customHeight="1">
      <c r="B2161" s="36"/>
      <c r="C2161" s="38" t="s">
        <v>137</v>
      </c>
      <c r="D2161" s="41" t="str">
        <f>IF(Retenciones!$A68&lt;&gt;"",IF(ISNUMBER(SEARCH(" - ",Retenciones!$F68)),MID(Retenciones!$F68,SEARCH(" - ",Retenciones!$F68)+3,255),Retenciones!$F68),"")</f>
        <v/>
      </c>
      <c r="E2161" s="37"/>
    </row>
    <row r="2162" spans="2:5" ht="21.75" customHeight="1">
      <c r="B2162" s="36"/>
      <c r="C2162" s="38" t="s">
        <v>138</v>
      </c>
      <c r="D2162" s="41" t="str">
        <f>IF(Retenciones!$A68&lt;&gt;"",Retenciones!$A68&amp;" Nro. "&amp;TEXT(Retenciones!$C68,"000000000000"),"")</f>
        <v/>
      </c>
      <c r="E2162" s="37"/>
    </row>
    <row r="2163" spans="2:5">
      <c r="B2163" s="36"/>
      <c r="C2163" s="38" t="s">
        <v>139</v>
      </c>
      <c r="D2163" s="42" t="str">
        <f>IF(Retenciones!$A68&lt;&gt;"","$ "&amp;IF(MID(TEXT(INT(ROUND(Retenciones!$D68,2)),"000000000000"),1,3)&lt;&gt;"000",TEXT(VALUE(MID(TEXT(INT(ROUND(Retenciones!$D68,2)),"000000000000"),1,3)),"0")&amp;"."&amp;MID(TEXT(INT(ROUND(Retenciones!$D68,2)),"000000000000"),4,3)&amp;"."&amp;MID(TEXT(INT(ROUND(Retenciones!$D68,2)),"000000000000"),7,3)&amp;"."&amp;MID(TEXT(INT(ROUND(Retenciones!$D68,2)),"000000000000"),10,3),IF(MID(TEXT(INT(ROUND(Retenciones!$D68,2)),"000000000000"),4,3)&lt;&gt;"000",TEXT(VALUE(MID(TEXT(INT(ROUND(Retenciones!$D68,2)),"000000000000"),4,3)),"0")&amp;"."&amp;MID(TEXT(INT(ROUND(Retenciones!$D68,2)),"000000000000"),7,3)&amp;"."&amp;MID(TEXT(INT(ROUND(Retenciones!$D68,2)),"000000000000"),10,3),IF(MID(TEXT(INT(ROUND(Retenciones!$D68,2)),"000000000000"),7,3)&lt;&gt;"000",TEXT(VALUE(MID(TEXT(INT(ROUND(Retenciones!$D68,2)),"000000000000"),7,3)),"0")&amp;"."&amp;MID(TEXT(INT(ROUND(Retenciones!$D68,2)),"000000000000"),10,3),TEXT(VALUE(MID(TEXT(INT(ROUND(Retenciones!$D68,2)),"000000000000"),10,3)),"0"))))&amp;","&amp;TEXT(ROUND((ROUND(Retenciones!$D68,2)-INT(ROUND(Retenciones!$D68,2)))*100,0),"00"),"")</f>
        <v/>
      </c>
      <c r="E2163" s="37"/>
    </row>
    <row r="2164" spans="2:5">
      <c r="B2164" s="36"/>
      <c r="C2164" s="38" t="s">
        <v>140</v>
      </c>
      <c r="D2164" s="39" t="str">
        <f>IF(Retenciones!$A68&lt;&gt;"","NO","")</f>
        <v/>
      </c>
      <c r="E2164" s="37"/>
    </row>
    <row r="2165" spans="2:5">
      <c r="B2165" s="36"/>
      <c r="C2165" s="38" t="s">
        <v>141</v>
      </c>
      <c r="D2165" s="43" t="str">
        <f>IF(Retenciones!$A68&lt;&gt;"","$ "&amp;IF(MID(TEXT(INT(ROUND(Retenciones!$K68,2)),"000000000000"),1,3)&lt;&gt;"000",TEXT(VALUE(MID(TEXT(INT(ROUND(Retenciones!$K68,2)),"000000000000"),1,3)),"0")&amp;"."&amp;MID(TEXT(INT(ROUND(Retenciones!$K68,2)),"000000000000"),4,3)&amp;"."&amp;MID(TEXT(INT(ROUND(Retenciones!$K68,2)),"000000000000"),7,3)&amp;"."&amp;MID(TEXT(INT(ROUND(Retenciones!$K68,2)),"000000000000"),10,3),IF(MID(TEXT(INT(ROUND(Retenciones!$K68,2)),"000000000000"),4,3)&lt;&gt;"000",TEXT(VALUE(MID(TEXT(INT(ROUND(Retenciones!$K68,2)),"000000000000"),4,3)),"0")&amp;"."&amp;MID(TEXT(INT(ROUND(Retenciones!$K68,2)),"000000000000"),7,3)&amp;"."&amp;MID(TEXT(INT(ROUND(Retenciones!$K68,2)),"000000000000"),10,3),IF(MID(TEXT(INT(ROUND(Retenciones!$K68,2)),"000000000000"),7,3)&lt;&gt;"000",TEXT(VALUE(MID(TEXT(INT(ROUND(Retenciones!$K68,2)),"000000000000"),7,3)),"0")&amp;"."&amp;MID(TEXT(INT(ROUND(Retenciones!$K68,2)),"000000000000"),10,3),TEXT(VALUE(MID(TEXT(INT(ROUND(Retenciones!$K68,2)),"000000000000"),10,3)),"0"))))&amp;","&amp;TEXT(ROUND((ROUND(Retenciones!$K68,2)-INT(ROUND(Retenciones!$K68,2)))*100,0),"00"),"")</f>
        <v/>
      </c>
      <c r="E2165" s="37"/>
    </row>
    <row r="2166" spans="2:5">
      <c r="B2166" s="36"/>
      <c r="E2166" s="37"/>
    </row>
    <row r="2167" spans="2:5">
      <c r="B2167" s="36"/>
      <c r="E2167" s="37"/>
    </row>
    <row r="2168" spans="2:5">
      <c r="B2168" s="36"/>
      <c r="C2168" s="44" t="s">
        <v>142</v>
      </c>
      <c r="D2168" s="45"/>
      <c r="E2168" s="37"/>
    </row>
    <row r="2169" spans="2:5">
      <c r="B2169" s="36"/>
      <c r="E2169" s="37"/>
    </row>
    <row r="2170" spans="2:5">
      <c r="B2170" s="36"/>
      <c r="C2170" s="38" t="s">
        <v>143</v>
      </c>
      <c r="D2170" s="39" t="str">
        <f>IF(Retenciones!$A68&lt;&gt;"",'Datos del Cliente'!$C$7,"")</f>
        <v/>
      </c>
      <c r="E2170" s="37"/>
    </row>
    <row r="2171" spans="2:5">
      <c r="B2171" s="36"/>
      <c r="C2171" s="38" t="s">
        <v>144</v>
      </c>
      <c r="D2171" s="39" t="str">
        <f>IF(Retenciones!$A68&lt;&gt;"",'Datos del Cliente'!$C$14,"")</f>
        <v/>
      </c>
      <c r="E2171" s="37"/>
    </row>
    <row r="2172" spans="2:5">
      <c r="B2172" s="36"/>
      <c r="E2172" s="37"/>
    </row>
    <row r="2173" spans="2:5" ht="15" customHeight="1">
      <c r="B2173" s="36"/>
      <c r="C2173" s="84" t="s">
        <v>145</v>
      </c>
      <c r="D2173" s="84"/>
      <c r="E2173" s="37"/>
    </row>
    <row r="2174" spans="2:5">
      <c r="B2174" s="36"/>
      <c r="C2174" s="84"/>
      <c r="D2174" s="84"/>
      <c r="E2174" s="37"/>
    </row>
    <row r="2175" spans="2:5">
      <c r="B2175" s="36"/>
      <c r="C2175" s="84"/>
      <c r="D2175" s="84"/>
      <c r="E2175" s="37"/>
    </row>
    <row r="2176" spans="2:5">
      <c r="B2176" s="46"/>
      <c r="C2176" s="47"/>
      <c r="D2176" s="47"/>
      <c r="E2176" s="48"/>
    </row>
    <row r="2178" spans="2:5" ht="25.5" customHeight="1">
      <c r="B2178" s="34"/>
      <c r="C2178" s="85" t="s">
        <v>127</v>
      </c>
      <c r="D2178" s="85"/>
      <c r="E2178" s="35"/>
    </row>
    <row r="2179" spans="2:5">
      <c r="B2179" s="36"/>
      <c r="E2179" s="37"/>
    </row>
    <row r="2180" spans="2:5">
      <c r="B2180" s="36"/>
      <c r="C2180" s="38" t="s">
        <v>128</v>
      </c>
      <c r="D2180" s="39" t="str">
        <f>IF(Retenciones!$A69&lt;&gt;"","0000-"&amp;TEXT(Retenciones!$I69,"YYYY")&amp;"-"&amp;TEXT((N('Datos del Cliente'!$C$17)+COUNTIF(Retenciones!$A$5:$A69,"&lt;&gt;")),"000000"),"")</f>
        <v/>
      </c>
      <c r="E2180" s="37"/>
    </row>
    <row r="2181" spans="2:5">
      <c r="B2181" s="36"/>
      <c r="C2181" s="38" t="s">
        <v>129</v>
      </c>
      <c r="D2181" s="39" t="str">
        <f>IF(Retenciones!$A69&lt;&gt;"",TEXT(Retenciones!$I69,"DD/MM/YYYY"),"")</f>
        <v/>
      </c>
      <c r="E2181" s="37"/>
    </row>
    <row r="2182" spans="2:5">
      <c r="B2182" s="36"/>
      <c r="E2182" s="37"/>
    </row>
    <row r="2183" spans="2:5">
      <c r="B2183" s="36"/>
      <c r="C2183" s="86" t="s">
        <v>130</v>
      </c>
      <c r="D2183" s="86"/>
      <c r="E2183" s="37"/>
    </row>
    <row r="2184" spans="2:5">
      <c r="B2184" s="36"/>
      <c r="C2184" s="38" t="s">
        <v>131</v>
      </c>
      <c r="D2184" s="39" t="str">
        <f>IF(Retenciones!$A69&lt;&gt;"",'Datos del Cliente'!$C$7,"")</f>
        <v/>
      </c>
      <c r="E2184" s="37"/>
    </row>
    <row r="2185" spans="2:5">
      <c r="B2185" s="36"/>
      <c r="C2185" s="38" t="s">
        <v>132</v>
      </c>
      <c r="D2185" s="40" t="str">
        <f>IFERROR(IF(Retenciones!$A69&lt;&gt;"",+('Datos del Cliente'!$C$8),""),"")</f>
        <v/>
      </c>
      <c r="E2185" s="37"/>
    </row>
    <row r="2186" spans="2:5" ht="25.5" customHeight="1">
      <c r="B2186" s="36"/>
      <c r="C2186" s="38" t="s">
        <v>133</v>
      </c>
      <c r="D2186" s="41" t="str">
        <f>IF(Retenciones!$A69&lt;&gt;"",'Datos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186" s="37"/>
    </row>
    <row r="2187" spans="2:5">
      <c r="B2187" s="36"/>
      <c r="E2187" s="37"/>
    </row>
    <row r="2188" spans="2:5">
      <c r="B2188" s="36"/>
      <c r="C2188" s="86" t="s">
        <v>134</v>
      </c>
      <c r="D2188" s="86"/>
      <c r="E2188" s="37"/>
    </row>
    <row r="2189" spans="2:5">
      <c r="B2189" s="36"/>
      <c r="C2189" s="38" t="s">
        <v>131</v>
      </c>
      <c r="D2189" s="39" t="str">
        <f>IFERROR(IF(Retenciones!$A69&lt;&gt;"",INDEX('Sujetos Retenidos'!$B$5:$B$204,MATCH(Retenciones!$O69,'Sujetos Retenidos'!$A$5:$A$204,0)),""),"")</f>
        <v/>
      </c>
      <c r="E2189" s="37"/>
    </row>
    <row r="2190" spans="2:5">
      <c r="B2190" s="36"/>
      <c r="C2190" s="38" t="s">
        <v>132</v>
      </c>
      <c r="D2190" s="40" t="str">
        <f>IFERROR(IF(Retenciones!$A69&lt;&gt;"",+INDEX('Sujetos Retenidos'!$A$5:$A$204,MATCH(Retenciones!$O69,'Sujetos Retenidos'!$A$5:$A$204,0)),""),"")</f>
        <v/>
      </c>
      <c r="E2190" s="37"/>
    </row>
    <row r="2191" spans="2:5" ht="25.5" customHeight="1">
      <c r="B2191" s="36"/>
      <c r="C2191" s="38" t="s">
        <v>133</v>
      </c>
      <c r="D2191" s="41" t="str">
        <f>IFERROR(IF(Retenciones!$A69&lt;&gt;"",INDEX('Sujetos Retenidos'!$C$5:$C$204,MATCH(Retenciones!$O69,'Sujetos Retenidos'!$A$5:$A$204,0))&amp;" Localidad: "&amp;INDEX('Sujetos Retenidos'!$D$5:$D$204,MATCH(Retenciones!$O69,'Sujetos Retenidos'!$A$5:$A$204,0))&amp;" Provincia: "&amp;IF(ISNUMBER(SEARCH(" - ",INDEX('Sujetos Retenidos'!$E$5:$E$204,MATCH(Retenciones!$O69,'Sujetos Retenidos'!$A$5:$A$204,0)))),MID(INDEX('Sujetos Retenidos'!$E$5:$E$204,MATCH(Retenciones!$O69,'Sujetos Retenidos'!$A$5:$A$204,0)),SEARCH(" - ",INDEX('Sujetos Retenidos'!$E$5:$E$204,MATCH(Retenciones!$O69,'Sujetos Retenidos'!$A$5:$A$204,0)))+3,255),INDEX('Sujetos Retenidos'!$E$5:$E$204,MATCH(Retenciones!$O69,'Sujetos Retenidos'!$A$5:$A$204,0)))&amp;" C.P.: "&amp;INDEX('Sujetos Retenidos'!$F$5:$F$204,MATCH(Retenciones!$O69,'Sujetos Retenidos'!$A$5:$A$204,0)),""),"")</f>
        <v/>
      </c>
      <c r="E2191" s="37"/>
    </row>
    <row r="2192" spans="2:5">
      <c r="B2192" s="36"/>
      <c r="E2192" s="37"/>
    </row>
    <row r="2193" spans="2:5">
      <c r="B2193" s="36"/>
      <c r="C2193" s="86" t="s">
        <v>135</v>
      </c>
      <c r="D2193" s="86"/>
      <c r="E2193" s="37"/>
    </row>
    <row r="2194" spans="2:5" ht="21.75" customHeight="1">
      <c r="B2194" s="36"/>
      <c r="C2194" s="38" t="s">
        <v>136</v>
      </c>
      <c r="D2194" s="41" t="str">
        <f>IF(Retenciones!$A69&lt;&gt;"",SUBSTITUTE(IF(ISNUMBER(SEARCH(" (",IF(ISNUMBER(SEARCH(" - ",Retenciones!$E69)),MID(Retenciones!$E69,SEARCH(" - ",Retenciones!$E69)+3,255),Retenciones!$E69))),LEFT(IF(ISNUMBER(SEARCH(" - ",Retenciones!$E69)),MID(Retenciones!$E69,SEARCH(" - ",Retenciones!$E69)+3,255),Retenciones!$E69),SEARCH(" (",IF(ISNUMBER(SEARCH(" - ",Retenciones!$E69)),MID(Retenciones!$E69,SEARCH(" - ",Retenciones!$E69)+3,255),Retenciones!$E69))-1),IF(ISNUMBER(SEARCH(" - ",Retenciones!$E69)),MID(Retenciones!$E69,SEARCH(" - ",Retenciones!$E69)+3,255),Retenciones!$E69)),"—","-"),"")</f>
        <v/>
      </c>
      <c r="E2194" s="37"/>
    </row>
    <row r="2195" spans="2:5" ht="21.75" customHeight="1">
      <c r="B2195" s="36"/>
      <c r="C2195" s="38" t="s">
        <v>137</v>
      </c>
      <c r="D2195" s="41" t="str">
        <f>IF(Retenciones!$A69&lt;&gt;"",IF(ISNUMBER(SEARCH(" - ",Retenciones!$F69)),MID(Retenciones!$F69,SEARCH(" - ",Retenciones!$F69)+3,255),Retenciones!$F69),"")</f>
        <v/>
      </c>
      <c r="E2195" s="37"/>
    </row>
    <row r="2196" spans="2:5" ht="21.75" customHeight="1">
      <c r="B2196" s="36"/>
      <c r="C2196" s="38" t="s">
        <v>138</v>
      </c>
      <c r="D2196" s="41" t="str">
        <f>IF(Retenciones!$A69&lt;&gt;"",Retenciones!$A69&amp;" Nro. "&amp;TEXT(Retenciones!$C69,"000000000000"),"")</f>
        <v/>
      </c>
      <c r="E2196" s="37"/>
    </row>
    <row r="2197" spans="2:5">
      <c r="B2197" s="36"/>
      <c r="C2197" s="38" t="s">
        <v>139</v>
      </c>
      <c r="D2197" s="42" t="str">
        <f>IF(Retenciones!$A69&lt;&gt;"","$ "&amp;IF(MID(TEXT(INT(ROUND(Retenciones!$D69,2)),"000000000000"),1,3)&lt;&gt;"000",TEXT(VALUE(MID(TEXT(INT(ROUND(Retenciones!$D69,2)),"000000000000"),1,3)),"0")&amp;"."&amp;MID(TEXT(INT(ROUND(Retenciones!$D69,2)),"000000000000"),4,3)&amp;"."&amp;MID(TEXT(INT(ROUND(Retenciones!$D69,2)),"000000000000"),7,3)&amp;"."&amp;MID(TEXT(INT(ROUND(Retenciones!$D69,2)),"000000000000"),10,3),IF(MID(TEXT(INT(ROUND(Retenciones!$D69,2)),"000000000000"),4,3)&lt;&gt;"000",TEXT(VALUE(MID(TEXT(INT(ROUND(Retenciones!$D69,2)),"000000000000"),4,3)),"0")&amp;"."&amp;MID(TEXT(INT(ROUND(Retenciones!$D69,2)),"000000000000"),7,3)&amp;"."&amp;MID(TEXT(INT(ROUND(Retenciones!$D69,2)),"000000000000"),10,3),IF(MID(TEXT(INT(ROUND(Retenciones!$D69,2)),"000000000000"),7,3)&lt;&gt;"000",TEXT(VALUE(MID(TEXT(INT(ROUND(Retenciones!$D69,2)),"000000000000"),7,3)),"0")&amp;"."&amp;MID(TEXT(INT(ROUND(Retenciones!$D69,2)),"000000000000"),10,3),TEXT(VALUE(MID(TEXT(INT(ROUND(Retenciones!$D69,2)),"000000000000"),10,3)),"0"))))&amp;","&amp;TEXT(ROUND((ROUND(Retenciones!$D69,2)-INT(ROUND(Retenciones!$D69,2)))*100,0),"00"),"")</f>
        <v/>
      </c>
      <c r="E2197" s="37"/>
    </row>
    <row r="2198" spans="2:5">
      <c r="B2198" s="36"/>
      <c r="C2198" s="38" t="s">
        <v>140</v>
      </c>
      <c r="D2198" s="39" t="str">
        <f>IF(Retenciones!$A69&lt;&gt;"","NO","")</f>
        <v/>
      </c>
      <c r="E2198" s="37"/>
    </row>
    <row r="2199" spans="2:5">
      <c r="B2199" s="36"/>
      <c r="C2199" s="38" t="s">
        <v>141</v>
      </c>
      <c r="D2199" s="43" t="str">
        <f>IF(Retenciones!$A69&lt;&gt;"","$ "&amp;IF(MID(TEXT(INT(ROUND(Retenciones!$K69,2)),"000000000000"),1,3)&lt;&gt;"000",TEXT(VALUE(MID(TEXT(INT(ROUND(Retenciones!$K69,2)),"000000000000"),1,3)),"0")&amp;"."&amp;MID(TEXT(INT(ROUND(Retenciones!$K69,2)),"000000000000"),4,3)&amp;"."&amp;MID(TEXT(INT(ROUND(Retenciones!$K69,2)),"000000000000"),7,3)&amp;"."&amp;MID(TEXT(INT(ROUND(Retenciones!$K69,2)),"000000000000"),10,3),IF(MID(TEXT(INT(ROUND(Retenciones!$K69,2)),"000000000000"),4,3)&lt;&gt;"000",TEXT(VALUE(MID(TEXT(INT(ROUND(Retenciones!$K69,2)),"000000000000"),4,3)),"0")&amp;"."&amp;MID(TEXT(INT(ROUND(Retenciones!$K69,2)),"000000000000"),7,3)&amp;"."&amp;MID(TEXT(INT(ROUND(Retenciones!$K69,2)),"000000000000"),10,3),IF(MID(TEXT(INT(ROUND(Retenciones!$K69,2)),"000000000000"),7,3)&lt;&gt;"000",TEXT(VALUE(MID(TEXT(INT(ROUND(Retenciones!$K69,2)),"000000000000"),7,3)),"0")&amp;"."&amp;MID(TEXT(INT(ROUND(Retenciones!$K69,2)),"000000000000"),10,3),TEXT(VALUE(MID(TEXT(INT(ROUND(Retenciones!$K69,2)),"000000000000"),10,3)),"0"))))&amp;","&amp;TEXT(ROUND((ROUND(Retenciones!$K69,2)-INT(ROUND(Retenciones!$K69,2)))*100,0),"00"),"")</f>
        <v/>
      </c>
      <c r="E2199" s="37"/>
    </row>
    <row r="2200" spans="2:5">
      <c r="B2200" s="36"/>
      <c r="E2200" s="37"/>
    </row>
    <row r="2201" spans="2:5">
      <c r="B2201" s="36"/>
      <c r="E2201" s="37"/>
    </row>
    <row r="2202" spans="2:5">
      <c r="B2202" s="36"/>
      <c r="C2202" s="44" t="s">
        <v>142</v>
      </c>
      <c r="D2202" s="45"/>
      <c r="E2202" s="37"/>
    </row>
    <row r="2203" spans="2:5">
      <c r="B2203" s="36"/>
      <c r="E2203" s="37"/>
    </row>
    <row r="2204" spans="2:5">
      <c r="B2204" s="36"/>
      <c r="C2204" s="38" t="s">
        <v>143</v>
      </c>
      <c r="D2204" s="39" t="str">
        <f>IF(Retenciones!$A69&lt;&gt;"",'Datos del Cliente'!$C$7,"")</f>
        <v/>
      </c>
      <c r="E2204" s="37"/>
    </row>
    <row r="2205" spans="2:5">
      <c r="B2205" s="36"/>
      <c r="C2205" s="38" t="s">
        <v>144</v>
      </c>
      <c r="D2205" s="39" t="str">
        <f>IF(Retenciones!$A69&lt;&gt;"",'Datos del Cliente'!$C$14,"")</f>
        <v/>
      </c>
      <c r="E2205" s="37"/>
    </row>
    <row r="2206" spans="2:5">
      <c r="B2206" s="36"/>
      <c r="E2206" s="37"/>
    </row>
    <row r="2207" spans="2:5" ht="15" customHeight="1">
      <c r="B2207" s="36"/>
      <c r="C2207" s="84" t="s">
        <v>145</v>
      </c>
      <c r="D2207" s="84"/>
      <c r="E2207" s="37"/>
    </row>
    <row r="2208" spans="2:5">
      <c r="B2208" s="36"/>
      <c r="C2208" s="84"/>
      <c r="D2208" s="84"/>
      <c r="E2208" s="37"/>
    </row>
    <row r="2209" spans="2:5">
      <c r="B2209" s="36"/>
      <c r="C2209" s="84"/>
      <c r="D2209" s="84"/>
      <c r="E2209" s="37"/>
    </row>
    <row r="2210" spans="2:5">
      <c r="B2210" s="46"/>
      <c r="C2210" s="47"/>
      <c r="D2210" s="47"/>
      <c r="E2210" s="48"/>
    </row>
    <row r="2212" spans="2:5" ht="25.5" customHeight="1">
      <c r="B2212" s="34"/>
      <c r="C2212" s="85" t="s">
        <v>127</v>
      </c>
      <c r="D2212" s="85"/>
      <c r="E2212" s="35"/>
    </row>
    <row r="2213" spans="2:5">
      <c r="B2213" s="36"/>
      <c r="E2213" s="37"/>
    </row>
    <row r="2214" spans="2:5">
      <c r="B2214" s="36"/>
      <c r="C2214" s="38" t="s">
        <v>128</v>
      </c>
      <c r="D2214" s="39" t="str">
        <f>IF(Retenciones!$A70&lt;&gt;"","0000-"&amp;TEXT(Retenciones!$I70,"YYYY")&amp;"-"&amp;TEXT((N('Datos del Cliente'!$C$17)+COUNTIF(Retenciones!$A$5:$A70,"&lt;&gt;")),"000000"),"")</f>
        <v/>
      </c>
      <c r="E2214" s="37"/>
    </row>
    <row r="2215" spans="2:5">
      <c r="B2215" s="36"/>
      <c r="C2215" s="38" t="s">
        <v>129</v>
      </c>
      <c r="D2215" s="39" t="str">
        <f>IF(Retenciones!$A70&lt;&gt;"",TEXT(Retenciones!$I70,"DD/MM/YYYY"),"")</f>
        <v/>
      </c>
      <c r="E2215" s="37"/>
    </row>
    <row r="2216" spans="2:5">
      <c r="B2216" s="36"/>
      <c r="E2216" s="37"/>
    </row>
    <row r="2217" spans="2:5">
      <c r="B2217" s="36"/>
      <c r="C2217" s="86" t="s">
        <v>130</v>
      </c>
      <c r="D2217" s="86"/>
      <c r="E2217" s="37"/>
    </row>
    <row r="2218" spans="2:5">
      <c r="B2218" s="36"/>
      <c r="C2218" s="38" t="s">
        <v>131</v>
      </c>
      <c r="D2218" s="39" t="str">
        <f>IF(Retenciones!$A70&lt;&gt;"",'Datos del Cliente'!$C$7,"")</f>
        <v/>
      </c>
      <c r="E2218" s="37"/>
    </row>
    <row r="2219" spans="2:5">
      <c r="B2219" s="36"/>
      <c r="C2219" s="38" t="s">
        <v>132</v>
      </c>
      <c r="D2219" s="40" t="str">
        <f>IFERROR(IF(Retenciones!$A70&lt;&gt;"",+('Datos del Cliente'!$C$8),""),"")</f>
        <v/>
      </c>
      <c r="E2219" s="37"/>
    </row>
    <row r="2220" spans="2:5" ht="25.5" customHeight="1">
      <c r="B2220" s="36"/>
      <c r="C2220" s="38" t="s">
        <v>133</v>
      </c>
      <c r="D2220" s="41" t="str">
        <f>IF(Retenciones!$A70&lt;&gt;"",'Datos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220" s="37"/>
    </row>
    <row r="2221" spans="2:5">
      <c r="B2221" s="36"/>
      <c r="E2221" s="37"/>
    </row>
    <row r="2222" spans="2:5">
      <c r="B2222" s="36"/>
      <c r="C2222" s="86" t="s">
        <v>134</v>
      </c>
      <c r="D2222" s="86"/>
      <c r="E2222" s="37"/>
    </row>
    <row r="2223" spans="2:5">
      <c r="B2223" s="36"/>
      <c r="C2223" s="38" t="s">
        <v>131</v>
      </c>
      <c r="D2223" s="39" t="str">
        <f>IFERROR(IF(Retenciones!$A70&lt;&gt;"",INDEX('Sujetos Retenidos'!$B$5:$B$204,MATCH(Retenciones!$O70,'Sujetos Retenidos'!$A$5:$A$204,0)),""),"")</f>
        <v/>
      </c>
      <c r="E2223" s="37"/>
    </row>
    <row r="2224" spans="2:5">
      <c r="B2224" s="36"/>
      <c r="C2224" s="38" t="s">
        <v>132</v>
      </c>
      <c r="D2224" s="40" t="str">
        <f>IFERROR(IF(Retenciones!$A70&lt;&gt;"",+INDEX('Sujetos Retenidos'!$A$5:$A$204,MATCH(Retenciones!$O70,'Sujetos Retenidos'!$A$5:$A$204,0)),""),"")</f>
        <v/>
      </c>
      <c r="E2224" s="37"/>
    </row>
    <row r="2225" spans="2:5" ht="25.5" customHeight="1">
      <c r="B2225" s="36"/>
      <c r="C2225" s="38" t="s">
        <v>133</v>
      </c>
      <c r="D2225" s="41" t="str">
        <f>IFERROR(IF(Retenciones!$A70&lt;&gt;"",INDEX('Sujetos Retenidos'!$C$5:$C$204,MATCH(Retenciones!$O70,'Sujetos Retenidos'!$A$5:$A$204,0))&amp;" Localidad: "&amp;INDEX('Sujetos Retenidos'!$D$5:$D$204,MATCH(Retenciones!$O70,'Sujetos Retenidos'!$A$5:$A$204,0))&amp;" Provincia: "&amp;IF(ISNUMBER(SEARCH(" - ",INDEX('Sujetos Retenidos'!$E$5:$E$204,MATCH(Retenciones!$O70,'Sujetos Retenidos'!$A$5:$A$204,0)))),MID(INDEX('Sujetos Retenidos'!$E$5:$E$204,MATCH(Retenciones!$O70,'Sujetos Retenidos'!$A$5:$A$204,0)),SEARCH(" - ",INDEX('Sujetos Retenidos'!$E$5:$E$204,MATCH(Retenciones!$O70,'Sujetos Retenidos'!$A$5:$A$204,0)))+3,255),INDEX('Sujetos Retenidos'!$E$5:$E$204,MATCH(Retenciones!$O70,'Sujetos Retenidos'!$A$5:$A$204,0)))&amp;" C.P.: "&amp;INDEX('Sujetos Retenidos'!$F$5:$F$204,MATCH(Retenciones!$O70,'Sujetos Retenidos'!$A$5:$A$204,0)),""),"")</f>
        <v/>
      </c>
      <c r="E2225" s="37"/>
    </row>
    <row r="2226" spans="2:5">
      <c r="B2226" s="36"/>
      <c r="E2226" s="37"/>
    </row>
    <row r="2227" spans="2:5">
      <c r="B2227" s="36"/>
      <c r="C2227" s="86" t="s">
        <v>135</v>
      </c>
      <c r="D2227" s="86"/>
      <c r="E2227" s="37"/>
    </row>
    <row r="2228" spans="2:5" ht="21.75" customHeight="1">
      <c r="B2228" s="36"/>
      <c r="C2228" s="38" t="s">
        <v>136</v>
      </c>
      <c r="D2228" s="41" t="str">
        <f>IF(Retenciones!$A70&lt;&gt;"",SUBSTITUTE(IF(ISNUMBER(SEARCH(" (",IF(ISNUMBER(SEARCH(" - ",Retenciones!$E70)),MID(Retenciones!$E70,SEARCH(" - ",Retenciones!$E70)+3,255),Retenciones!$E70))),LEFT(IF(ISNUMBER(SEARCH(" - ",Retenciones!$E70)),MID(Retenciones!$E70,SEARCH(" - ",Retenciones!$E70)+3,255),Retenciones!$E70),SEARCH(" (",IF(ISNUMBER(SEARCH(" - ",Retenciones!$E70)),MID(Retenciones!$E70,SEARCH(" - ",Retenciones!$E70)+3,255),Retenciones!$E70))-1),IF(ISNUMBER(SEARCH(" - ",Retenciones!$E70)),MID(Retenciones!$E70,SEARCH(" - ",Retenciones!$E70)+3,255),Retenciones!$E70)),"—","-"),"")</f>
        <v/>
      </c>
      <c r="E2228" s="37"/>
    </row>
    <row r="2229" spans="2:5" ht="21.75" customHeight="1">
      <c r="B2229" s="36"/>
      <c r="C2229" s="38" t="s">
        <v>137</v>
      </c>
      <c r="D2229" s="41" t="str">
        <f>IF(Retenciones!$A70&lt;&gt;"",IF(ISNUMBER(SEARCH(" - ",Retenciones!$F70)),MID(Retenciones!$F70,SEARCH(" - ",Retenciones!$F70)+3,255),Retenciones!$F70),"")</f>
        <v/>
      </c>
      <c r="E2229" s="37"/>
    </row>
    <row r="2230" spans="2:5" ht="21.75" customHeight="1">
      <c r="B2230" s="36"/>
      <c r="C2230" s="38" t="s">
        <v>138</v>
      </c>
      <c r="D2230" s="41" t="str">
        <f>IF(Retenciones!$A70&lt;&gt;"",Retenciones!$A70&amp;" Nro. "&amp;TEXT(Retenciones!$C70,"000000000000"),"")</f>
        <v/>
      </c>
      <c r="E2230" s="37"/>
    </row>
    <row r="2231" spans="2:5">
      <c r="B2231" s="36"/>
      <c r="C2231" s="38" t="s">
        <v>139</v>
      </c>
      <c r="D2231" s="42" t="str">
        <f>IF(Retenciones!$A70&lt;&gt;"","$ "&amp;IF(MID(TEXT(INT(ROUND(Retenciones!$D70,2)),"000000000000"),1,3)&lt;&gt;"000",TEXT(VALUE(MID(TEXT(INT(ROUND(Retenciones!$D70,2)),"000000000000"),1,3)),"0")&amp;"."&amp;MID(TEXT(INT(ROUND(Retenciones!$D70,2)),"000000000000"),4,3)&amp;"."&amp;MID(TEXT(INT(ROUND(Retenciones!$D70,2)),"000000000000"),7,3)&amp;"."&amp;MID(TEXT(INT(ROUND(Retenciones!$D70,2)),"000000000000"),10,3),IF(MID(TEXT(INT(ROUND(Retenciones!$D70,2)),"000000000000"),4,3)&lt;&gt;"000",TEXT(VALUE(MID(TEXT(INT(ROUND(Retenciones!$D70,2)),"000000000000"),4,3)),"0")&amp;"."&amp;MID(TEXT(INT(ROUND(Retenciones!$D70,2)),"000000000000"),7,3)&amp;"."&amp;MID(TEXT(INT(ROUND(Retenciones!$D70,2)),"000000000000"),10,3),IF(MID(TEXT(INT(ROUND(Retenciones!$D70,2)),"000000000000"),7,3)&lt;&gt;"000",TEXT(VALUE(MID(TEXT(INT(ROUND(Retenciones!$D70,2)),"000000000000"),7,3)),"0")&amp;"."&amp;MID(TEXT(INT(ROUND(Retenciones!$D70,2)),"000000000000"),10,3),TEXT(VALUE(MID(TEXT(INT(ROUND(Retenciones!$D70,2)),"000000000000"),10,3)),"0"))))&amp;","&amp;TEXT(ROUND((ROUND(Retenciones!$D70,2)-INT(ROUND(Retenciones!$D70,2)))*100,0),"00"),"")</f>
        <v/>
      </c>
      <c r="E2231" s="37"/>
    </row>
    <row r="2232" spans="2:5">
      <c r="B2232" s="36"/>
      <c r="C2232" s="38" t="s">
        <v>140</v>
      </c>
      <c r="D2232" s="39" t="str">
        <f>IF(Retenciones!$A70&lt;&gt;"","NO","")</f>
        <v/>
      </c>
      <c r="E2232" s="37"/>
    </row>
    <row r="2233" spans="2:5">
      <c r="B2233" s="36"/>
      <c r="C2233" s="38" t="s">
        <v>141</v>
      </c>
      <c r="D2233" s="43" t="str">
        <f>IF(Retenciones!$A70&lt;&gt;"","$ "&amp;IF(MID(TEXT(INT(ROUND(Retenciones!$K70,2)),"000000000000"),1,3)&lt;&gt;"000",TEXT(VALUE(MID(TEXT(INT(ROUND(Retenciones!$K70,2)),"000000000000"),1,3)),"0")&amp;"."&amp;MID(TEXT(INT(ROUND(Retenciones!$K70,2)),"000000000000"),4,3)&amp;"."&amp;MID(TEXT(INT(ROUND(Retenciones!$K70,2)),"000000000000"),7,3)&amp;"."&amp;MID(TEXT(INT(ROUND(Retenciones!$K70,2)),"000000000000"),10,3),IF(MID(TEXT(INT(ROUND(Retenciones!$K70,2)),"000000000000"),4,3)&lt;&gt;"000",TEXT(VALUE(MID(TEXT(INT(ROUND(Retenciones!$K70,2)),"000000000000"),4,3)),"0")&amp;"."&amp;MID(TEXT(INT(ROUND(Retenciones!$K70,2)),"000000000000"),7,3)&amp;"."&amp;MID(TEXT(INT(ROUND(Retenciones!$K70,2)),"000000000000"),10,3),IF(MID(TEXT(INT(ROUND(Retenciones!$K70,2)),"000000000000"),7,3)&lt;&gt;"000",TEXT(VALUE(MID(TEXT(INT(ROUND(Retenciones!$K70,2)),"000000000000"),7,3)),"0")&amp;"."&amp;MID(TEXT(INT(ROUND(Retenciones!$K70,2)),"000000000000"),10,3),TEXT(VALUE(MID(TEXT(INT(ROUND(Retenciones!$K70,2)),"000000000000"),10,3)),"0"))))&amp;","&amp;TEXT(ROUND((ROUND(Retenciones!$K70,2)-INT(ROUND(Retenciones!$K70,2)))*100,0),"00"),"")</f>
        <v/>
      </c>
      <c r="E2233" s="37"/>
    </row>
    <row r="2234" spans="2:5">
      <c r="B2234" s="36"/>
      <c r="E2234" s="37"/>
    </row>
    <row r="2235" spans="2:5">
      <c r="B2235" s="36"/>
      <c r="E2235" s="37"/>
    </row>
    <row r="2236" spans="2:5">
      <c r="B2236" s="36"/>
      <c r="C2236" s="44" t="s">
        <v>142</v>
      </c>
      <c r="D2236" s="45"/>
      <c r="E2236" s="37"/>
    </row>
    <row r="2237" spans="2:5">
      <c r="B2237" s="36"/>
      <c r="E2237" s="37"/>
    </row>
    <row r="2238" spans="2:5">
      <c r="B2238" s="36"/>
      <c r="C2238" s="38" t="s">
        <v>143</v>
      </c>
      <c r="D2238" s="39" t="str">
        <f>IF(Retenciones!$A70&lt;&gt;"",'Datos del Cliente'!$C$7,"")</f>
        <v/>
      </c>
      <c r="E2238" s="37"/>
    </row>
    <row r="2239" spans="2:5">
      <c r="B2239" s="36"/>
      <c r="C2239" s="38" t="s">
        <v>144</v>
      </c>
      <c r="D2239" s="39" t="str">
        <f>IF(Retenciones!$A70&lt;&gt;"",'Datos del Cliente'!$C$14,"")</f>
        <v/>
      </c>
      <c r="E2239" s="37"/>
    </row>
    <row r="2240" spans="2:5">
      <c r="B2240" s="36"/>
      <c r="E2240" s="37"/>
    </row>
    <row r="2241" spans="2:5" ht="15" customHeight="1">
      <c r="B2241" s="36"/>
      <c r="C2241" s="84" t="s">
        <v>145</v>
      </c>
      <c r="D2241" s="84"/>
      <c r="E2241" s="37"/>
    </row>
    <row r="2242" spans="2:5">
      <c r="B2242" s="36"/>
      <c r="C2242" s="84"/>
      <c r="D2242" s="84"/>
      <c r="E2242" s="37"/>
    </row>
    <row r="2243" spans="2:5">
      <c r="B2243" s="36"/>
      <c r="C2243" s="84"/>
      <c r="D2243" s="84"/>
      <c r="E2243" s="37"/>
    </row>
    <row r="2244" spans="2:5">
      <c r="B2244" s="46"/>
      <c r="C2244" s="47"/>
      <c r="D2244" s="47"/>
      <c r="E2244" s="48"/>
    </row>
    <row r="2246" spans="2:5" ht="25.5" customHeight="1">
      <c r="B2246" s="34"/>
      <c r="C2246" s="85" t="s">
        <v>127</v>
      </c>
      <c r="D2246" s="85"/>
      <c r="E2246" s="35"/>
    </row>
    <row r="2247" spans="2:5">
      <c r="B2247" s="36"/>
      <c r="E2247" s="37"/>
    </row>
    <row r="2248" spans="2:5">
      <c r="B2248" s="36"/>
      <c r="C2248" s="38" t="s">
        <v>128</v>
      </c>
      <c r="D2248" s="39" t="str">
        <f>IF(Retenciones!$A71&lt;&gt;"","0000-"&amp;TEXT(Retenciones!$I71,"YYYY")&amp;"-"&amp;TEXT((N('Datos del Cliente'!$C$17)+COUNTIF(Retenciones!$A$5:$A71,"&lt;&gt;")),"000000"),"")</f>
        <v/>
      </c>
      <c r="E2248" s="37"/>
    </row>
    <row r="2249" spans="2:5">
      <c r="B2249" s="36"/>
      <c r="C2249" s="38" t="s">
        <v>129</v>
      </c>
      <c r="D2249" s="39" t="str">
        <f>IF(Retenciones!$A71&lt;&gt;"",TEXT(Retenciones!$I71,"DD/MM/YYYY"),"")</f>
        <v/>
      </c>
      <c r="E2249" s="37"/>
    </row>
    <row r="2250" spans="2:5">
      <c r="B2250" s="36"/>
      <c r="E2250" s="37"/>
    </row>
    <row r="2251" spans="2:5">
      <c r="B2251" s="36"/>
      <c r="C2251" s="86" t="s">
        <v>130</v>
      </c>
      <c r="D2251" s="86"/>
      <c r="E2251" s="37"/>
    </row>
    <row r="2252" spans="2:5">
      <c r="B2252" s="36"/>
      <c r="C2252" s="38" t="s">
        <v>131</v>
      </c>
      <c r="D2252" s="39" t="str">
        <f>IF(Retenciones!$A71&lt;&gt;"",'Datos del Cliente'!$C$7,"")</f>
        <v/>
      </c>
      <c r="E2252" s="37"/>
    </row>
    <row r="2253" spans="2:5">
      <c r="B2253" s="36"/>
      <c r="C2253" s="38" t="s">
        <v>132</v>
      </c>
      <c r="D2253" s="40" t="str">
        <f>IFERROR(IF(Retenciones!$A71&lt;&gt;"",+('Datos del Cliente'!$C$8),""),"")</f>
        <v/>
      </c>
      <c r="E2253" s="37"/>
    </row>
    <row r="2254" spans="2:5" ht="25.5" customHeight="1">
      <c r="B2254" s="36"/>
      <c r="C2254" s="38" t="s">
        <v>133</v>
      </c>
      <c r="D2254" s="41" t="str">
        <f>IF(Retenciones!$A71&lt;&gt;"",'Datos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254" s="37"/>
    </row>
    <row r="2255" spans="2:5">
      <c r="B2255" s="36"/>
      <c r="E2255" s="37"/>
    </row>
    <row r="2256" spans="2:5">
      <c r="B2256" s="36"/>
      <c r="C2256" s="86" t="s">
        <v>134</v>
      </c>
      <c r="D2256" s="86"/>
      <c r="E2256" s="37"/>
    </row>
    <row r="2257" spans="2:5">
      <c r="B2257" s="36"/>
      <c r="C2257" s="38" t="s">
        <v>131</v>
      </c>
      <c r="D2257" s="39" t="str">
        <f>IFERROR(IF(Retenciones!$A71&lt;&gt;"",INDEX('Sujetos Retenidos'!$B$5:$B$204,MATCH(Retenciones!$O71,'Sujetos Retenidos'!$A$5:$A$204,0)),""),"")</f>
        <v/>
      </c>
      <c r="E2257" s="37"/>
    </row>
    <row r="2258" spans="2:5">
      <c r="B2258" s="36"/>
      <c r="C2258" s="38" t="s">
        <v>132</v>
      </c>
      <c r="D2258" s="40" t="str">
        <f>IFERROR(IF(Retenciones!$A71&lt;&gt;"",+INDEX('Sujetos Retenidos'!$A$5:$A$204,MATCH(Retenciones!$O71,'Sujetos Retenidos'!$A$5:$A$204,0)),""),"")</f>
        <v/>
      </c>
      <c r="E2258" s="37"/>
    </row>
    <row r="2259" spans="2:5" ht="25.5" customHeight="1">
      <c r="B2259" s="36"/>
      <c r="C2259" s="38" t="s">
        <v>133</v>
      </c>
      <c r="D2259" s="41" t="str">
        <f>IFERROR(IF(Retenciones!$A71&lt;&gt;"",INDEX('Sujetos Retenidos'!$C$5:$C$204,MATCH(Retenciones!$O71,'Sujetos Retenidos'!$A$5:$A$204,0))&amp;" Localidad: "&amp;INDEX('Sujetos Retenidos'!$D$5:$D$204,MATCH(Retenciones!$O71,'Sujetos Retenidos'!$A$5:$A$204,0))&amp;" Provincia: "&amp;IF(ISNUMBER(SEARCH(" - ",INDEX('Sujetos Retenidos'!$E$5:$E$204,MATCH(Retenciones!$O71,'Sujetos Retenidos'!$A$5:$A$204,0)))),MID(INDEX('Sujetos Retenidos'!$E$5:$E$204,MATCH(Retenciones!$O71,'Sujetos Retenidos'!$A$5:$A$204,0)),SEARCH(" - ",INDEX('Sujetos Retenidos'!$E$5:$E$204,MATCH(Retenciones!$O71,'Sujetos Retenidos'!$A$5:$A$204,0)))+3,255),INDEX('Sujetos Retenidos'!$E$5:$E$204,MATCH(Retenciones!$O71,'Sujetos Retenidos'!$A$5:$A$204,0)))&amp;" C.P.: "&amp;INDEX('Sujetos Retenidos'!$F$5:$F$204,MATCH(Retenciones!$O71,'Sujetos Retenidos'!$A$5:$A$204,0)),""),"")</f>
        <v/>
      </c>
      <c r="E2259" s="37"/>
    </row>
    <row r="2260" spans="2:5">
      <c r="B2260" s="36"/>
      <c r="E2260" s="37"/>
    </row>
    <row r="2261" spans="2:5">
      <c r="B2261" s="36"/>
      <c r="C2261" s="86" t="s">
        <v>135</v>
      </c>
      <c r="D2261" s="86"/>
      <c r="E2261" s="37"/>
    </row>
    <row r="2262" spans="2:5" ht="21.75" customHeight="1">
      <c r="B2262" s="36"/>
      <c r="C2262" s="38" t="s">
        <v>136</v>
      </c>
      <c r="D2262" s="41" t="str">
        <f>IF(Retenciones!$A71&lt;&gt;"",SUBSTITUTE(IF(ISNUMBER(SEARCH(" (",IF(ISNUMBER(SEARCH(" - ",Retenciones!$E71)),MID(Retenciones!$E71,SEARCH(" - ",Retenciones!$E71)+3,255),Retenciones!$E71))),LEFT(IF(ISNUMBER(SEARCH(" - ",Retenciones!$E71)),MID(Retenciones!$E71,SEARCH(" - ",Retenciones!$E71)+3,255),Retenciones!$E71),SEARCH(" (",IF(ISNUMBER(SEARCH(" - ",Retenciones!$E71)),MID(Retenciones!$E71,SEARCH(" - ",Retenciones!$E71)+3,255),Retenciones!$E71))-1),IF(ISNUMBER(SEARCH(" - ",Retenciones!$E71)),MID(Retenciones!$E71,SEARCH(" - ",Retenciones!$E71)+3,255),Retenciones!$E71)),"—","-"),"")</f>
        <v/>
      </c>
      <c r="E2262" s="37"/>
    </row>
    <row r="2263" spans="2:5" ht="21.75" customHeight="1">
      <c r="B2263" s="36"/>
      <c r="C2263" s="38" t="s">
        <v>137</v>
      </c>
      <c r="D2263" s="41" t="str">
        <f>IF(Retenciones!$A71&lt;&gt;"",IF(ISNUMBER(SEARCH(" - ",Retenciones!$F71)),MID(Retenciones!$F71,SEARCH(" - ",Retenciones!$F71)+3,255),Retenciones!$F71),"")</f>
        <v/>
      </c>
      <c r="E2263" s="37"/>
    </row>
    <row r="2264" spans="2:5" ht="21.75" customHeight="1">
      <c r="B2264" s="36"/>
      <c r="C2264" s="38" t="s">
        <v>138</v>
      </c>
      <c r="D2264" s="41" t="str">
        <f>IF(Retenciones!$A71&lt;&gt;"",Retenciones!$A71&amp;" Nro. "&amp;TEXT(Retenciones!$C71,"000000000000"),"")</f>
        <v/>
      </c>
      <c r="E2264" s="37"/>
    </row>
    <row r="2265" spans="2:5">
      <c r="B2265" s="36"/>
      <c r="C2265" s="38" t="s">
        <v>139</v>
      </c>
      <c r="D2265" s="42" t="str">
        <f>IF(Retenciones!$A71&lt;&gt;"","$ "&amp;IF(MID(TEXT(INT(ROUND(Retenciones!$D71,2)),"000000000000"),1,3)&lt;&gt;"000",TEXT(VALUE(MID(TEXT(INT(ROUND(Retenciones!$D71,2)),"000000000000"),1,3)),"0")&amp;"."&amp;MID(TEXT(INT(ROUND(Retenciones!$D71,2)),"000000000000"),4,3)&amp;"."&amp;MID(TEXT(INT(ROUND(Retenciones!$D71,2)),"000000000000"),7,3)&amp;"."&amp;MID(TEXT(INT(ROUND(Retenciones!$D71,2)),"000000000000"),10,3),IF(MID(TEXT(INT(ROUND(Retenciones!$D71,2)),"000000000000"),4,3)&lt;&gt;"000",TEXT(VALUE(MID(TEXT(INT(ROUND(Retenciones!$D71,2)),"000000000000"),4,3)),"0")&amp;"."&amp;MID(TEXT(INT(ROUND(Retenciones!$D71,2)),"000000000000"),7,3)&amp;"."&amp;MID(TEXT(INT(ROUND(Retenciones!$D71,2)),"000000000000"),10,3),IF(MID(TEXT(INT(ROUND(Retenciones!$D71,2)),"000000000000"),7,3)&lt;&gt;"000",TEXT(VALUE(MID(TEXT(INT(ROUND(Retenciones!$D71,2)),"000000000000"),7,3)),"0")&amp;"."&amp;MID(TEXT(INT(ROUND(Retenciones!$D71,2)),"000000000000"),10,3),TEXT(VALUE(MID(TEXT(INT(ROUND(Retenciones!$D71,2)),"000000000000"),10,3)),"0"))))&amp;","&amp;TEXT(ROUND((ROUND(Retenciones!$D71,2)-INT(ROUND(Retenciones!$D71,2)))*100,0),"00"),"")</f>
        <v/>
      </c>
      <c r="E2265" s="37"/>
    </row>
    <row r="2266" spans="2:5">
      <c r="B2266" s="36"/>
      <c r="C2266" s="38" t="s">
        <v>140</v>
      </c>
      <c r="D2266" s="39" t="str">
        <f>IF(Retenciones!$A71&lt;&gt;"","NO","")</f>
        <v/>
      </c>
      <c r="E2266" s="37"/>
    </row>
    <row r="2267" spans="2:5">
      <c r="B2267" s="36"/>
      <c r="C2267" s="38" t="s">
        <v>141</v>
      </c>
      <c r="D2267" s="43" t="str">
        <f>IF(Retenciones!$A71&lt;&gt;"","$ "&amp;IF(MID(TEXT(INT(ROUND(Retenciones!$K71,2)),"000000000000"),1,3)&lt;&gt;"000",TEXT(VALUE(MID(TEXT(INT(ROUND(Retenciones!$K71,2)),"000000000000"),1,3)),"0")&amp;"."&amp;MID(TEXT(INT(ROUND(Retenciones!$K71,2)),"000000000000"),4,3)&amp;"."&amp;MID(TEXT(INT(ROUND(Retenciones!$K71,2)),"000000000000"),7,3)&amp;"."&amp;MID(TEXT(INT(ROUND(Retenciones!$K71,2)),"000000000000"),10,3),IF(MID(TEXT(INT(ROUND(Retenciones!$K71,2)),"000000000000"),4,3)&lt;&gt;"000",TEXT(VALUE(MID(TEXT(INT(ROUND(Retenciones!$K71,2)),"000000000000"),4,3)),"0")&amp;"."&amp;MID(TEXT(INT(ROUND(Retenciones!$K71,2)),"000000000000"),7,3)&amp;"."&amp;MID(TEXT(INT(ROUND(Retenciones!$K71,2)),"000000000000"),10,3),IF(MID(TEXT(INT(ROUND(Retenciones!$K71,2)),"000000000000"),7,3)&lt;&gt;"000",TEXT(VALUE(MID(TEXT(INT(ROUND(Retenciones!$K71,2)),"000000000000"),7,3)),"0")&amp;"."&amp;MID(TEXT(INT(ROUND(Retenciones!$K71,2)),"000000000000"),10,3),TEXT(VALUE(MID(TEXT(INT(ROUND(Retenciones!$K71,2)),"000000000000"),10,3)),"0"))))&amp;","&amp;TEXT(ROUND((ROUND(Retenciones!$K71,2)-INT(ROUND(Retenciones!$K71,2)))*100,0),"00"),"")</f>
        <v/>
      </c>
      <c r="E2267" s="37"/>
    </row>
    <row r="2268" spans="2:5">
      <c r="B2268" s="36"/>
      <c r="E2268" s="37"/>
    </row>
    <row r="2269" spans="2:5">
      <c r="B2269" s="36"/>
      <c r="E2269" s="37"/>
    </row>
    <row r="2270" spans="2:5">
      <c r="B2270" s="36"/>
      <c r="C2270" s="44" t="s">
        <v>142</v>
      </c>
      <c r="D2270" s="45"/>
      <c r="E2270" s="37"/>
    </row>
    <row r="2271" spans="2:5">
      <c r="B2271" s="36"/>
      <c r="E2271" s="37"/>
    </row>
    <row r="2272" spans="2:5">
      <c r="B2272" s="36"/>
      <c r="C2272" s="38" t="s">
        <v>143</v>
      </c>
      <c r="D2272" s="39" t="str">
        <f>IF(Retenciones!$A71&lt;&gt;"",'Datos del Cliente'!$C$7,"")</f>
        <v/>
      </c>
      <c r="E2272" s="37"/>
    </row>
    <row r="2273" spans="2:5">
      <c r="B2273" s="36"/>
      <c r="C2273" s="38" t="s">
        <v>144</v>
      </c>
      <c r="D2273" s="39" t="str">
        <f>IF(Retenciones!$A71&lt;&gt;"",'Datos del Cliente'!$C$14,"")</f>
        <v/>
      </c>
      <c r="E2273" s="37"/>
    </row>
    <row r="2274" spans="2:5">
      <c r="B2274" s="36"/>
      <c r="E2274" s="37"/>
    </row>
    <row r="2275" spans="2:5" ht="15" customHeight="1">
      <c r="B2275" s="36"/>
      <c r="C2275" s="84" t="s">
        <v>145</v>
      </c>
      <c r="D2275" s="84"/>
      <c r="E2275" s="37"/>
    </row>
    <row r="2276" spans="2:5">
      <c r="B2276" s="36"/>
      <c r="C2276" s="84"/>
      <c r="D2276" s="84"/>
      <c r="E2276" s="37"/>
    </row>
    <row r="2277" spans="2:5">
      <c r="B2277" s="36"/>
      <c r="C2277" s="84"/>
      <c r="D2277" s="84"/>
      <c r="E2277" s="37"/>
    </row>
    <row r="2278" spans="2:5">
      <c r="B2278" s="46"/>
      <c r="C2278" s="47"/>
      <c r="D2278" s="47"/>
      <c r="E2278" s="48"/>
    </row>
    <row r="2280" spans="2:5" ht="25.5" customHeight="1">
      <c r="B2280" s="34"/>
      <c r="C2280" s="85" t="s">
        <v>127</v>
      </c>
      <c r="D2280" s="85"/>
      <c r="E2280" s="35"/>
    </row>
    <row r="2281" spans="2:5">
      <c r="B2281" s="36"/>
      <c r="E2281" s="37"/>
    </row>
    <row r="2282" spans="2:5">
      <c r="B2282" s="36"/>
      <c r="C2282" s="38" t="s">
        <v>128</v>
      </c>
      <c r="D2282" s="39" t="str">
        <f>IF(Retenciones!$A72&lt;&gt;"","0000-"&amp;TEXT(Retenciones!$I72,"YYYY")&amp;"-"&amp;TEXT((N('Datos del Cliente'!$C$17)+COUNTIF(Retenciones!$A$5:$A72,"&lt;&gt;")),"000000"),"")</f>
        <v/>
      </c>
      <c r="E2282" s="37"/>
    </row>
    <row r="2283" spans="2:5">
      <c r="B2283" s="36"/>
      <c r="C2283" s="38" t="s">
        <v>129</v>
      </c>
      <c r="D2283" s="39" t="str">
        <f>IF(Retenciones!$A72&lt;&gt;"",TEXT(Retenciones!$I72,"DD/MM/YYYY"),"")</f>
        <v/>
      </c>
      <c r="E2283" s="37"/>
    </row>
    <row r="2284" spans="2:5">
      <c r="B2284" s="36"/>
      <c r="E2284" s="37"/>
    </row>
    <row r="2285" spans="2:5">
      <c r="B2285" s="36"/>
      <c r="C2285" s="86" t="s">
        <v>130</v>
      </c>
      <c r="D2285" s="86"/>
      <c r="E2285" s="37"/>
    </row>
    <row r="2286" spans="2:5">
      <c r="B2286" s="36"/>
      <c r="C2286" s="38" t="s">
        <v>131</v>
      </c>
      <c r="D2286" s="39" t="str">
        <f>IF(Retenciones!$A72&lt;&gt;"",'Datos del Cliente'!$C$7,"")</f>
        <v/>
      </c>
      <c r="E2286" s="37"/>
    </row>
    <row r="2287" spans="2:5">
      <c r="B2287" s="36"/>
      <c r="C2287" s="38" t="s">
        <v>132</v>
      </c>
      <c r="D2287" s="40" t="str">
        <f>IFERROR(IF(Retenciones!$A72&lt;&gt;"",+('Datos del Cliente'!$C$8),""),"")</f>
        <v/>
      </c>
      <c r="E2287" s="37"/>
    </row>
    <row r="2288" spans="2:5" ht="25.5" customHeight="1">
      <c r="B2288" s="36"/>
      <c r="C2288" s="38" t="s">
        <v>133</v>
      </c>
      <c r="D2288" s="41" t="str">
        <f>IF(Retenciones!$A72&lt;&gt;"",'Datos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288" s="37"/>
    </row>
    <row r="2289" spans="2:5">
      <c r="B2289" s="36"/>
      <c r="E2289" s="37"/>
    </row>
    <row r="2290" spans="2:5">
      <c r="B2290" s="36"/>
      <c r="C2290" s="86" t="s">
        <v>134</v>
      </c>
      <c r="D2290" s="86"/>
      <c r="E2290" s="37"/>
    </row>
    <row r="2291" spans="2:5">
      <c r="B2291" s="36"/>
      <c r="C2291" s="38" t="s">
        <v>131</v>
      </c>
      <c r="D2291" s="39" t="str">
        <f>IFERROR(IF(Retenciones!$A72&lt;&gt;"",INDEX('Sujetos Retenidos'!$B$5:$B$204,MATCH(Retenciones!$O72,'Sujetos Retenidos'!$A$5:$A$204,0)),""),"")</f>
        <v/>
      </c>
      <c r="E2291" s="37"/>
    </row>
    <row r="2292" spans="2:5">
      <c r="B2292" s="36"/>
      <c r="C2292" s="38" t="s">
        <v>132</v>
      </c>
      <c r="D2292" s="40" t="str">
        <f>IFERROR(IF(Retenciones!$A72&lt;&gt;"",+INDEX('Sujetos Retenidos'!$A$5:$A$204,MATCH(Retenciones!$O72,'Sujetos Retenidos'!$A$5:$A$204,0)),""),"")</f>
        <v/>
      </c>
      <c r="E2292" s="37"/>
    </row>
    <row r="2293" spans="2:5" ht="25.5" customHeight="1">
      <c r="B2293" s="36"/>
      <c r="C2293" s="38" t="s">
        <v>133</v>
      </c>
      <c r="D2293" s="41" t="str">
        <f>IFERROR(IF(Retenciones!$A72&lt;&gt;"",INDEX('Sujetos Retenidos'!$C$5:$C$204,MATCH(Retenciones!$O72,'Sujetos Retenidos'!$A$5:$A$204,0))&amp;" Localidad: "&amp;INDEX('Sujetos Retenidos'!$D$5:$D$204,MATCH(Retenciones!$O72,'Sujetos Retenidos'!$A$5:$A$204,0))&amp;" Provincia: "&amp;IF(ISNUMBER(SEARCH(" - ",INDEX('Sujetos Retenidos'!$E$5:$E$204,MATCH(Retenciones!$O72,'Sujetos Retenidos'!$A$5:$A$204,0)))),MID(INDEX('Sujetos Retenidos'!$E$5:$E$204,MATCH(Retenciones!$O72,'Sujetos Retenidos'!$A$5:$A$204,0)),SEARCH(" - ",INDEX('Sujetos Retenidos'!$E$5:$E$204,MATCH(Retenciones!$O72,'Sujetos Retenidos'!$A$5:$A$204,0)))+3,255),INDEX('Sujetos Retenidos'!$E$5:$E$204,MATCH(Retenciones!$O72,'Sujetos Retenidos'!$A$5:$A$204,0)))&amp;" C.P.: "&amp;INDEX('Sujetos Retenidos'!$F$5:$F$204,MATCH(Retenciones!$O72,'Sujetos Retenidos'!$A$5:$A$204,0)),""),"")</f>
        <v/>
      </c>
      <c r="E2293" s="37"/>
    </row>
    <row r="2294" spans="2:5">
      <c r="B2294" s="36"/>
      <c r="E2294" s="37"/>
    </row>
    <row r="2295" spans="2:5">
      <c r="B2295" s="36"/>
      <c r="C2295" s="86" t="s">
        <v>135</v>
      </c>
      <c r="D2295" s="86"/>
      <c r="E2295" s="37"/>
    </row>
    <row r="2296" spans="2:5" ht="21.75" customHeight="1">
      <c r="B2296" s="36"/>
      <c r="C2296" s="38" t="s">
        <v>136</v>
      </c>
      <c r="D2296" s="41" t="str">
        <f>IF(Retenciones!$A72&lt;&gt;"",SUBSTITUTE(IF(ISNUMBER(SEARCH(" (",IF(ISNUMBER(SEARCH(" - ",Retenciones!$E72)),MID(Retenciones!$E72,SEARCH(" - ",Retenciones!$E72)+3,255),Retenciones!$E72))),LEFT(IF(ISNUMBER(SEARCH(" - ",Retenciones!$E72)),MID(Retenciones!$E72,SEARCH(" - ",Retenciones!$E72)+3,255),Retenciones!$E72),SEARCH(" (",IF(ISNUMBER(SEARCH(" - ",Retenciones!$E72)),MID(Retenciones!$E72,SEARCH(" - ",Retenciones!$E72)+3,255),Retenciones!$E72))-1),IF(ISNUMBER(SEARCH(" - ",Retenciones!$E72)),MID(Retenciones!$E72,SEARCH(" - ",Retenciones!$E72)+3,255),Retenciones!$E72)),"—","-"),"")</f>
        <v/>
      </c>
      <c r="E2296" s="37"/>
    </row>
    <row r="2297" spans="2:5" ht="21.75" customHeight="1">
      <c r="B2297" s="36"/>
      <c r="C2297" s="38" t="s">
        <v>137</v>
      </c>
      <c r="D2297" s="41" t="str">
        <f>IF(Retenciones!$A72&lt;&gt;"",IF(ISNUMBER(SEARCH(" - ",Retenciones!$F72)),MID(Retenciones!$F72,SEARCH(" - ",Retenciones!$F72)+3,255),Retenciones!$F72),"")</f>
        <v/>
      </c>
      <c r="E2297" s="37"/>
    </row>
    <row r="2298" spans="2:5" ht="21.75" customHeight="1">
      <c r="B2298" s="36"/>
      <c r="C2298" s="38" t="s">
        <v>138</v>
      </c>
      <c r="D2298" s="41" t="str">
        <f>IF(Retenciones!$A72&lt;&gt;"",Retenciones!$A72&amp;" Nro. "&amp;TEXT(Retenciones!$C72,"000000000000"),"")</f>
        <v/>
      </c>
      <c r="E2298" s="37"/>
    </row>
    <row r="2299" spans="2:5">
      <c r="B2299" s="36"/>
      <c r="C2299" s="38" t="s">
        <v>139</v>
      </c>
      <c r="D2299" s="42" t="str">
        <f>IF(Retenciones!$A72&lt;&gt;"","$ "&amp;IF(MID(TEXT(INT(ROUND(Retenciones!$D72,2)),"000000000000"),1,3)&lt;&gt;"000",TEXT(VALUE(MID(TEXT(INT(ROUND(Retenciones!$D72,2)),"000000000000"),1,3)),"0")&amp;"."&amp;MID(TEXT(INT(ROUND(Retenciones!$D72,2)),"000000000000"),4,3)&amp;"."&amp;MID(TEXT(INT(ROUND(Retenciones!$D72,2)),"000000000000"),7,3)&amp;"."&amp;MID(TEXT(INT(ROUND(Retenciones!$D72,2)),"000000000000"),10,3),IF(MID(TEXT(INT(ROUND(Retenciones!$D72,2)),"000000000000"),4,3)&lt;&gt;"000",TEXT(VALUE(MID(TEXT(INT(ROUND(Retenciones!$D72,2)),"000000000000"),4,3)),"0")&amp;"."&amp;MID(TEXT(INT(ROUND(Retenciones!$D72,2)),"000000000000"),7,3)&amp;"."&amp;MID(TEXT(INT(ROUND(Retenciones!$D72,2)),"000000000000"),10,3),IF(MID(TEXT(INT(ROUND(Retenciones!$D72,2)),"000000000000"),7,3)&lt;&gt;"000",TEXT(VALUE(MID(TEXT(INT(ROUND(Retenciones!$D72,2)),"000000000000"),7,3)),"0")&amp;"."&amp;MID(TEXT(INT(ROUND(Retenciones!$D72,2)),"000000000000"),10,3),TEXT(VALUE(MID(TEXT(INT(ROUND(Retenciones!$D72,2)),"000000000000"),10,3)),"0"))))&amp;","&amp;TEXT(ROUND((ROUND(Retenciones!$D72,2)-INT(ROUND(Retenciones!$D72,2)))*100,0),"00"),"")</f>
        <v/>
      </c>
      <c r="E2299" s="37"/>
    </row>
    <row r="2300" spans="2:5">
      <c r="B2300" s="36"/>
      <c r="C2300" s="38" t="s">
        <v>140</v>
      </c>
      <c r="D2300" s="39" t="str">
        <f>IF(Retenciones!$A72&lt;&gt;"","NO","")</f>
        <v/>
      </c>
      <c r="E2300" s="37"/>
    </row>
    <row r="2301" spans="2:5">
      <c r="B2301" s="36"/>
      <c r="C2301" s="38" t="s">
        <v>141</v>
      </c>
      <c r="D2301" s="43" t="str">
        <f>IF(Retenciones!$A72&lt;&gt;"","$ "&amp;IF(MID(TEXT(INT(ROUND(Retenciones!$K72,2)),"000000000000"),1,3)&lt;&gt;"000",TEXT(VALUE(MID(TEXT(INT(ROUND(Retenciones!$K72,2)),"000000000000"),1,3)),"0")&amp;"."&amp;MID(TEXT(INT(ROUND(Retenciones!$K72,2)),"000000000000"),4,3)&amp;"."&amp;MID(TEXT(INT(ROUND(Retenciones!$K72,2)),"000000000000"),7,3)&amp;"."&amp;MID(TEXT(INT(ROUND(Retenciones!$K72,2)),"000000000000"),10,3),IF(MID(TEXT(INT(ROUND(Retenciones!$K72,2)),"000000000000"),4,3)&lt;&gt;"000",TEXT(VALUE(MID(TEXT(INT(ROUND(Retenciones!$K72,2)),"000000000000"),4,3)),"0")&amp;"."&amp;MID(TEXT(INT(ROUND(Retenciones!$K72,2)),"000000000000"),7,3)&amp;"."&amp;MID(TEXT(INT(ROUND(Retenciones!$K72,2)),"000000000000"),10,3),IF(MID(TEXT(INT(ROUND(Retenciones!$K72,2)),"000000000000"),7,3)&lt;&gt;"000",TEXT(VALUE(MID(TEXT(INT(ROUND(Retenciones!$K72,2)),"000000000000"),7,3)),"0")&amp;"."&amp;MID(TEXT(INT(ROUND(Retenciones!$K72,2)),"000000000000"),10,3),TEXT(VALUE(MID(TEXT(INT(ROUND(Retenciones!$K72,2)),"000000000000"),10,3)),"0"))))&amp;","&amp;TEXT(ROUND((ROUND(Retenciones!$K72,2)-INT(ROUND(Retenciones!$K72,2)))*100,0),"00"),"")</f>
        <v/>
      </c>
      <c r="E2301" s="37"/>
    </row>
    <row r="2302" spans="2:5">
      <c r="B2302" s="36"/>
      <c r="E2302" s="37"/>
    </row>
    <row r="2303" spans="2:5">
      <c r="B2303" s="36"/>
      <c r="E2303" s="37"/>
    </row>
    <row r="2304" spans="2:5">
      <c r="B2304" s="36"/>
      <c r="C2304" s="44" t="s">
        <v>142</v>
      </c>
      <c r="D2304" s="45"/>
      <c r="E2304" s="37"/>
    </row>
    <row r="2305" spans="2:5">
      <c r="B2305" s="36"/>
      <c r="E2305" s="37"/>
    </row>
    <row r="2306" spans="2:5">
      <c r="B2306" s="36"/>
      <c r="C2306" s="38" t="s">
        <v>143</v>
      </c>
      <c r="D2306" s="39" t="str">
        <f>IF(Retenciones!$A72&lt;&gt;"",'Datos del Cliente'!$C$7,"")</f>
        <v/>
      </c>
      <c r="E2306" s="37"/>
    </row>
    <row r="2307" spans="2:5">
      <c r="B2307" s="36"/>
      <c r="C2307" s="38" t="s">
        <v>144</v>
      </c>
      <c r="D2307" s="39" t="str">
        <f>IF(Retenciones!$A72&lt;&gt;"",'Datos del Cliente'!$C$14,"")</f>
        <v/>
      </c>
      <c r="E2307" s="37"/>
    </row>
    <row r="2308" spans="2:5">
      <c r="B2308" s="36"/>
      <c r="E2308" s="37"/>
    </row>
    <row r="2309" spans="2:5" ht="15" customHeight="1">
      <c r="B2309" s="36"/>
      <c r="C2309" s="84" t="s">
        <v>145</v>
      </c>
      <c r="D2309" s="84"/>
      <c r="E2309" s="37"/>
    </row>
    <row r="2310" spans="2:5">
      <c r="B2310" s="36"/>
      <c r="C2310" s="84"/>
      <c r="D2310" s="84"/>
      <c r="E2310" s="37"/>
    </row>
    <row r="2311" spans="2:5">
      <c r="B2311" s="36"/>
      <c r="C2311" s="84"/>
      <c r="D2311" s="84"/>
      <c r="E2311" s="37"/>
    </row>
    <row r="2312" spans="2:5">
      <c r="B2312" s="46"/>
      <c r="C2312" s="47"/>
      <c r="D2312" s="47"/>
      <c r="E2312" s="48"/>
    </row>
    <row r="2314" spans="2:5" ht="25.5" customHeight="1">
      <c r="B2314" s="34"/>
      <c r="C2314" s="85" t="s">
        <v>127</v>
      </c>
      <c r="D2314" s="85"/>
      <c r="E2314" s="35"/>
    </row>
    <row r="2315" spans="2:5">
      <c r="B2315" s="36"/>
      <c r="E2315" s="37"/>
    </row>
    <row r="2316" spans="2:5">
      <c r="B2316" s="36"/>
      <c r="C2316" s="38" t="s">
        <v>128</v>
      </c>
      <c r="D2316" s="39" t="str">
        <f>IF(Retenciones!$A73&lt;&gt;"","0000-"&amp;TEXT(Retenciones!$I73,"YYYY")&amp;"-"&amp;TEXT((N('Datos del Cliente'!$C$17)+COUNTIF(Retenciones!$A$5:$A73,"&lt;&gt;")),"000000"),"")</f>
        <v/>
      </c>
      <c r="E2316" s="37"/>
    </row>
    <row r="2317" spans="2:5">
      <c r="B2317" s="36"/>
      <c r="C2317" s="38" t="s">
        <v>129</v>
      </c>
      <c r="D2317" s="39" t="str">
        <f>IF(Retenciones!$A73&lt;&gt;"",TEXT(Retenciones!$I73,"DD/MM/YYYY"),"")</f>
        <v/>
      </c>
      <c r="E2317" s="37"/>
    </row>
    <row r="2318" spans="2:5">
      <c r="B2318" s="36"/>
      <c r="E2318" s="37"/>
    </row>
    <row r="2319" spans="2:5">
      <c r="B2319" s="36"/>
      <c r="C2319" s="86" t="s">
        <v>130</v>
      </c>
      <c r="D2319" s="86"/>
      <c r="E2319" s="37"/>
    </row>
    <row r="2320" spans="2:5">
      <c r="B2320" s="36"/>
      <c r="C2320" s="38" t="s">
        <v>131</v>
      </c>
      <c r="D2320" s="39" t="str">
        <f>IF(Retenciones!$A73&lt;&gt;"",'Datos del Cliente'!$C$7,"")</f>
        <v/>
      </c>
      <c r="E2320" s="37"/>
    </row>
    <row r="2321" spans="2:5">
      <c r="B2321" s="36"/>
      <c r="C2321" s="38" t="s">
        <v>132</v>
      </c>
      <c r="D2321" s="40" t="str">
        <f>IFERROR(IF(Retenciones!$A73&lt;&gt;"",+('Datos del Cliente'!$C$8),""),"")</f>
        <v/>
      </c>
      <c r="E2321" s="37"/>
    </row>
    <row r="2322" spans="2:5" ht="25.5" customHeight="1">
      <c r="B2322" s="36"/>
      <c r="C2322" s="38" t="s">
        <v>133</v>
      </c>
      <c r="D2322" s="41" t="str">
        <f>IF(Retenciones!$A73&lt;&gt;"",'Datos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322" s="37"/>
    </row>
    <row r="2323" spans="2:5">
      <c r="B2323" s="36"/>
      <c r="E2323" s="37"/>
    </row>
    <row r="2324" spans="2:5">
      <c r="B2324" s="36"/>
      <c r="C2324" s="86" t="s">
        <v>134</v>
      </c>
      <c r="D2324" s="86"/>
      <c r="E2324" s="37"/>
    </row>
    <row r="2325" spans="2:5">
      <c r="B2325" s="36"/>
      <c r="C2325" s="38" t="s">
        <v>131</v>
      </c>
      <c r="D2325" s="39" t="str">
        <f>IFERROR(IF(Retenciones!$A73&lt;&gt;"",INDEX('Sujetos Retenidos'!$B$5:$B$204,MATCH(Retenciones!$O73,'Sujetos Retenidos'!$A$5:$A$204,0)),""),"")</f>
        <v/>
      </c>
      <c r="E2325" s="37"/>
    </row>
    <row r="2326" spans="2:5">
      <c r="B2326" s="36"/>
      <c r="C2326" s="38" t="s">
        <v>132</v>
      </c>
      <c r="D2326" s="40" t="str">
        <f>IFERROR(IF(Retenciones!$A73&lt;&gt;"",+INDEX('Sujetos Retenidos'!$A$5:$A$204,MATCH(Retenciones!$O73,'Sujetos Retenidos'!$A$5:$A$204,0)),""),"")</f>
        <v/>
      </c>
      <c r="E2326" s="37"/>
    </row>
    <row r="2327" spans="2:5" ht="25.5" customHeight="1">
      <c r="B2327" s="36"/>
      <c r="C2327" s="38" t="s">
        <v>133</v>
      </c>
      <c r="D2327" s="41" t="str">
        <f>IFERROR(IF(Retenciones!$A73&lt;&gt;"",INDEX('Sujetos Retenidos'!$C$5:$C$204,MATCH(Retenciones!$O73,'Sujetos Retenidos'!$A$5:$A$204,0))&amp;" Localidad: "&amp;INDEX('Sujetos Retenidos'!$D$5:$D$204,MATCH(Retenciones!$O73,'Sujetos Retenidos'!$A$5:$A$204,0))&amp;" Provincia: "&amp;IF(ISNUMBER(SEARCH(" - ",INDEX('Sujetos Retenidos'!$E$5:$E$204,MATCH(Retenciones!$O73,'Sujetos Retenidos'!$A$5:$A$204,0)))),MID(INDEX('Sujetos Retenidos'!$E$5:$E$204,MATCH(Retenciones!$O73,'Sujetos Retenidos'!$A$5:$A$204,0)),SEARCH(" - ",INDEX('Sujetos Retenidos'!$E$5:$E$204,MATCH(Retenciones!$O73,'Sujetos Retenidos'!$A$5:$A$204,0)))+3,255),INDEX('Sujetos Retenidos'!$E$5:$E$204,MATCH(Retenciones!$O73,'Sujetos Retenidos'!$A$5:$A$204,0)))&amp;" C.P.: "&amp;INDEX('Sujetos Retenidos'!$F$5:$F$204,MATCH(Retenciones!$O73,'Sujetos Retenidos'!$A$5:$A$204,0)),""),"")</f>
        <v/>
      </c>
      <c r="E2327" s="37"/>
    </row>
    <row r="2328" spans="2:5">
      <c r="B2328" s="36"/>
      <c r="E2328" s="37"/>
    </row>
    <row r="2329" spans="2:5">
      <c r="B2329" s="36"/>
      <c r="C2329" s="86" t="s">
        <v>135</v>
      </c>
      <c r="D2329" s="86"/>
      <c r="E2329" s="37"/>
    </row>
    <row r="2330" spans="2:5" ht="21.75" customHeight="1">
      <c r="B2330" s="36"/>
      <c r="C2330" s="38" t="s">
        <v>136</v>
      </c>
      <c r="D2330" s="41" t="str">
        <f>IF(Retenciones!$A73&lt;&gt;"",SUBSTITUTE(IF(ISNUMBER(SEARCH(" (",IF(ISNUMBER(SEARCH(" - ",Retenciones!$E73)),MID(Retenciones!$E73,SEARCH(" - ",Retenciones!$E73)+3,255),Retenciones!$E73))),LEFT(IF(ISNUMBER(SEARCH(" - ",Retenciones!$E73)),MID(Retenciones!$E73,SEARCH(" - ",Retenciones!$E73)+3,255),Retenciones!$E73),SEARCH(" (",IF(ISNUMBER(SEARCH(" - ",Retenciones!$E73)),MID(Retenciones!$E73,SEARCH(" - ",Retenciones!$E73)+3,255),Retenciones!$E73))-1),IF(ISNUMBER(SEARCH(" - ",Retenciones!$E73)),MID(Retenciones!$E73,SEARCH(" - ",Retenciones!$E73)+3,255),Retenciones!$E73)),"—","-"),"")</f>
        <v/>
      </c>
      <c r="E2330" s="37"/>
    </row>
    <row r="2331" spans="2:5" ht="21.75" customHeight="1">
      <c r="B2331" s="36"/>
      <c r="C2331" s="38" t="s">
        <v>137</v>
      </c>
      <c r="D2331" s="41" t="str">
        <f>IF(Retenciones!$A73&lt;&gt;"",IF(ISNUMBER(SEARCH(" - ",Retenciones!$F73)),MID(Retenciones!$F73,SEARCH(" - ",Retenciones!$F73)+3,255),Retenciones!$F73),"")</f>
        <v/>
      </c>
      <c r="E2331" s="37"/>
    </row>
    <row r="2332" spans="2:5" ht="21.75" customHeight="1">
      <c r="B2332" s="36"/>
      <c r="C2332" s="38" t="s">
        <v>138</v>
      </c>
      <c r="D2332" s="41" t="str">
        <f>IF(Retenciones!$A73&lt;&gt;"",Retenciones!$A73&amp;" Nro. "&amp;TEXT(Retenciones!$C73,"000000000000"),"")</f>
        <v/>
      </c>
      <c r="E2332" s="37"/>
    </row>
    <row r="2333" spans="2:5">
      <c r="B2333" s="36"/>
      <c r="C2333" s="38" t="s">
        <v>139</v>
      </c>
      <c r="D2333" s="42" t="str">
        <f>IF(Retenciones!$A73&lt;&gt;"","$ "&amp;IF(MID(TEXT(INT(ROUND(Retenciones!$D73,2)),"000000000000"),1,3)&lt;&gt;"000",TEXT(VALUE(MID(TEXT(INT(ROUND(Retenciones!$D73,2)),"000000000000"),1,3)),"0")&amp;"."&amp;MID(TEXT(INT(ROUND(Retenciones!$D73,2)),"000000000000"),4,3)&amp;"."&amp;MID(TEXT(INT(ROUND(Retenciones!$D73,2)),"000000000000"),7,3)&amp;"."&amp;MID(TEXT(INT(ROUND(Retenciones!$D73,2)),"000000000000"),10,3),IF(MID(TEXT(INT(ROUND(Retenciones!$D73,2)),"000000000000"),4,3)&lt;&gt;"000",TEXT(VALUE(MID(TEXT(INT(ROUND(Retenciones!$D73,2)),"000000000000"),4,3)),"0")&amp;"."&amp;MID(TEXT(INT(ROUND(Retenciones!$D73,2)),"000000000000"),7,3)&amp;"."&amp;MID(TEXT(INT(ROUND(Retenciones!$D73,2)),"000000000000"),10,3),IF(MID(TEXT(INT(ROUND(Retenciones!$D73,2)),"000000000000"),7,3)&lt;&gt;"000",TEXT(VALUE(MID(TEXT(INT(ROUND(Retenciones!$D73,2)),"000000000000"),7,3)),"0")&amp;"."&amp;MID(TEXT(INT(ROUND(Retenciones!$D73,2)),"000000000000"),10,3),TEXT(VALUE(MID(TEXT(INT(ROUND(Retenciones!$D73,2)),"000000000000"),10,3)),"0"))))&amp;","&amp;TEXT(ROUND((ROUND(Retenciones!$D73,2)-INT(ROUND(Retenciones!$D73,2)))*100,0),"00"),"")</f>
        <v/>
      </c>
      <c r="E2333" s="37"/>
    </row>
    <row r="2334" spans="2:5">
      <c r="B2334" s="36"/>
      <c r="C2334" s="38" t="s">
        <v>140</v>
      </c>
      <c r="D2334" s="39" t="str">
        <f>IF(Retenciones!$A73&lt;&gt;"","NO","")</f>
        <v/>
      </c>
      <c r="E2334" s="37"/>
    </row>
    <row r="2335" spans="2:5">
      <c r="B2335" s="36"/>
      <c r="C2335" s="38" t="s">
        <v>141</v>
      </c>
      <c r="D2335" s="43" t="str">
        <f>IF(Retenciones!$A73&lt;&gt;"","$ "&amp;IF(MID(TEXT(INT(ROUND(Retenciones!$K73,2)),"000000000000"),1,3)&lt;&gt;"000",TEXT(VALUE(MID(TEXT(INT(ROUND(Retenciones!$K73,2)),"000000000000"),1,3)),"0")&amp;"."&amp;MID(TEXT(INT(ROUND(Retenciones!$K73,2)),"000000000000"),4,3)&amp;"."&amp;MID(TEXT(INT(ROUND(Retenciones!$K73,2)),"000000000000"),7,3)&amp;"."&amp;MID(TEXT(INT(ROUND(Retenciones!$K73,2)),"000000000000"),10,3),IF(MID(TEXT(INT(ROUND(Retenciones!$K73,2)),"000000000000"),4,3)&lt;&gt;"000",TEXT(VALUE(MID(TEXT(INT(ROUND(Retenciones!$K73,2)),"000000000000"),4,3)),"0")&amp;"."&amp;MID(TEXT(INT(ROUND(Retenciones!$K73,2)),"000000000000"),7,3)&amp;"."&amp;MID(TEXT(INT(ROUND(Retenciones!$K73,2)),"000000000000"),10,3),IF(MID(TEXT(INT(ROUND(Retenciones!$K73,2)),"000000000000"),7,3)&lt;&gt;"000",TEXT(VALUE(MID(TEXT(INT(ROUND(Retenciones!$K73,2)),"000000000000"),7,3)),"0")&amp;"."&amp;MID(TEXT(INT(ROUND(Retenciones!$K73,2)),"000000000000"),10,3),TEXT(VALUE(MID(TEXT(INT(ROUND(Retenciones!$K73,2)),"000000000000"),10,3)),"0"))))&amp;","&amp;TEXT(ROUND((ROUND(Retenciones!$K73,2)-INT(ROUND(Retenciones!$K73,2)))*100,0),"00"),"")</f>
        <v/>
      </c>
      <c r="E2335" s="37"/>
    </row>
    <row r="2336" spans="2:5">
      <c r="B2336" s="36"/>
      <c r="E2336" s="37"/>
    </row>
    <row r="2337" spans="2:5">
      <c r="B2337" s="36"/>
      <c r="E2337" s="37"/>
    </row>
    <row r="2338" spans="2:5">
      <c r="B2338" s="36"/>
      <c r="C2338" s="44" t="s">
        <v>142</v>
      </c>
      <c r="D2338" s="45"/>
      <c r="E2338" s="37"/>
    </row>
    <row r="2339" spans="2:5">
      <c r="B2339" s="36"/>
      <c r="E2339" s="37"/>
    </row>
    <row r="2340" spans="2:5">
      <c r="B2340" s="36"/>
      <c r="C2340" s="38" t="s">
        <v>143</v>
      </c>
      <c r="D2340" s="39" t="str">
        <f>IF(Retenciones!$A73&lt;&gt;"",'Datos del Cliente'!$C$7,"")</f>
        <v/>
      </c>
      <c r="E2340" s="37"/>
    </row>
    <row r="2341" spans="2:5">
      <c r="B2341" s="36"/>
      <c r="C2341" s="38" t="s">
        <v>144</v>
      </c>
      <c r="D2341" s="39" t="str">
        <f>IF(Retenciones!$A73&lt;&gt;"",'Datos del Cliente'!$C$14,"")</f>
        <v/>
      </c>
      <c r="E2341" s="37"/>
    </row>
    <row r="2342" spans="2:5">
      <c r="B2342" s="36"/>
      <c r="E2342" s="37"/>
    </row>
    <row r="2343" spans="2:5" ht="15" customHeight="1">
      <c r="B2343" s="36"/>
      <c r="C2343" s="84" t="s">
        <v>145</v>
      </c>
      <c r="D2343" s="84"/>
      <c r="E2343" s="37"/>
    </row>
    <row r="2344" spans="2:5">
      <c r="B2344" s="36"/>
      <c r="C2344" s="84"/>
      <c r="D2344" s="84"/>
      <c r="E2344" s="37"/>
    </row>
    <row r="2345" spans="2:5">
      <c r="B2345" s="36"/>
      <c r="C2345" s="84"/>
      <c r="D2345" s="84"/>
      <c r="E2345" s="37"/>
    </row>
    <row r="2346" spans="2:5">
      <c r="B2346" s="46"/>
      <c r="C2346" s="47"/>
      <c r="D2346" s="47"/>
      <c r="E2346" s="48"/>
    </row>
    <row r="2348" spans="2:5" ht="25.5" customHeight="1">
      <c r="B2348" s="34"/>
      <c r="C2348" s="85" t="s">
        <v>127</v>
      </c>
      <c r="D2348" s="85"/>
      <c r="E2348" s="35"/>
    </row>
    <row r="2349" spans="2:5">
      <c r="B2349" s="36"/>
      <c r="E2349" s="37"/>
    </row>
    <row r="2350" spans="2:5">
      <c r="B2350" s="36"/>
      <c r="C2350" s="38" t="s">
        <v>128</v>
      </c>
      <c r="D2350" s="39" t="str">
        <f>IF(Retenciones!$A74&lt;&gt;"","0000-"&amp;TEXT(Retenciones!$I74,"YYYY")&amp;"-"&amp;TEXT((N('Datos del Cliente'!$C$17)+COUNTIF(Retenciones!$A$5:$A74,"&lt;&gt;")),"000000"),"")</f>
        <v/>
      </c>
      <c r="E2350" s="37"/>
    </row>
    <row r="2351" spans="2:5">
      <c r="B2351" s="36"/>
      <c r="C2351" s="38" t="s">
        <v>129</v>
      </c>
      <c r="D2351" s="39" t="str">
        <f>IF(Retenciones!$A74&lt;&gt;"",TEXT(Retenciones!$I74,"DD/MM/YYYY"),"")</f>
        <v/>
      </c>
      <c r="E2351" s="37"/>
    </row>
    <row r="2352" spans="2:5">
      <c r="B2352" s="36"/>
      <c r="E2352" s="37"/>
    </row>
    <row r="2353" spans="2:5">
      <c r="B2353" s="36"/>
      <c r="C2353" s="86" t="s">
        <v>130</v>
      </c>
      <c r="D2353" s="86"/>
      <c r="E2353" s="37"/>
    </row>
    <row r="2354" spans="2:5">
      <c r="B2354" s="36"/>
      <c r="C2354" s="38" t="s">
        <v>131</v>
      </c>
      <c r="D2354" s="39" t="str">
        <f>IF(Retenciones!$A74&lt;&gt;"",'Datos del Cliente'!$C$7,"")</f>
        <v/>
      </c>
      <c r="E2354" s="37"/>
    </row>
    <row r="2355" spans="2:5">
      <c r="B2355" s="36"/>
      <c r="C2355" s="38" t="s">
        <v>132</v>
      </c>
      <c r="D2355" s="40" t="str">
        <f>IFERROR(IF(Retenciones!$A74&lt;&gt;"",+('Datos del Cliente'!$C$8),""),"")</f>
        <v/>
      </c>
      <c r="E2355" s="37"/>
    </row>
    <row r="2356" spans="2:5" ht="25.5" customHeight="1">
      <c r="B2356" s="36"/>
      <c r="C2356" s="38" t="s">
        <v>133</v>
      </c>
      <c r="D2356" s="41" t="str">
        <f>IF(Retenciones!$A74&lt;&gt;"",'Datos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356" s="37"/>
    </row>
    <row r="2357" spans="2:5">
      <c r="B2357" s="36"/>
      <c r="E2357" s="37"/>
    </row>
    <row r="2358" spans="2:5">
      <c r="B2358" s="36"/>
      <c r="C2358" s="86" t="s">
        <v>134</v>
      </c>
      <c r="D2358" s="86"/>
      <c r="E2358" s="37"/>
    </row>
    <row r="2359" spans="2:5">
      <c r="B2359" s="36"/>
      <c r="C2359" s="38" t="s">
        <v>131</v>
      </c>
      <c r="D2359" s="39" t="str">
        <f>IFERROR(IF(Retenciones!$A74&lt;&gt;"",INDEX('Sujetos Retenidos'!$B$5:$B$204,MATCH(Retenciones!$O74,'Sujetos Retenidos'!$A$5:$A$204,0)),""),"")</f>
        <v/>
      </c>
      <c r="E2359" s="37"/>
    </row>
    <row r="2360" spans="2:5">
      <c r="B2360" s="36"/>
      <c r="C2360" s="38" t="s">
        <v>132</v>
      </c>
      <c r="D2360" s="40" t="str">
        <f>IFERROR(IF(Retenciones!$A74&lt;&gt;"",+INDEX('Sujetos Retenidos'!$A$5:$A$204,MATCH(Retenciones!$O74,'Sujetos Retenidos'!$A$5:$A$204,0)),""),"")</f>
        <v/>
      </c>
      <c r="E2360" s="37"/>
    </row>
    <row r="2361" spans="2:5" ht="25.5" customHeight="1">
      <c r="B2361" s="36"/>
      <c r="C2361" s="38" t="s">
        <v>133</v>
      </c>
      <c r="D2361" s="41" t="str">
        <f>IFERROR(IF(Retenciones!$A74&lt;&gt;"",INDEX('Sujetos Retenidos'!$C$5:$C$204,MATCH(Retenciones!$O74,'Sujetos Retenidos'!$A$5:$A$204,0))&amp;" Localidad: "&amp;INDEX('Sujetos Retenidos'!$D$5:$D$204,MATCH(Retenciones!$O74,'Sujetos Retenidos'!$A$5:$A$204,0))&amp;" Provincia: "&amp;IF(ISNUMBER(SEARCH(" - ",INDEX('Sujetos Retenidos'!$E$5:$E$204,MATCH(Retenciones!$O74,'Sujetos Retenidos'!$A$5:$A$204,0)))),MID(INDEX('Sujetos Retenidos'!$E$5:$E$204,MATCH(Retenciones!$O74,'Sujetos Retenidos'!$A$5:$A$204,0)),SEARCH(" - ",INDEX('Sujetos Retenidos'!$E$5:$E$204,MATCH(Retenciones!$O74,'Sujetos Retenidos'!$A$5:$A$204,0)))+3,255),INDEX('Sujetos Retenidos'!$E$5:$E$204,MATCH(Retenciones!$O74,'Sujetos Retenidos'!$A$5:$A$204,0)))&amp;" C.P.: "&amp;INDEX('Sujetos Retenidos'!$F$5:$F$204,MATCH(Retenciones!$O74,'Sujetos Retenidos'!$A$5:$A$204,0)),""),"")</f>
        <v/>
      </c>
      <c r="E2361" s="37"/>
    </row>
    <row r="2362" spans="2:5">
      <c r="B2362" s="36"/>
      <c r="E2362" s="37"/>
    </row>
    <row r="2363" spans="2:5">
      <c r="B2363" s="36"/>
      <c r="C2363" s="86" t="s">
        <v>135</v>
      </c>
      <c r="D2363" s="86"/>
      <c r="E2363" s="37"/>
    </row>
    <row r="2364" spans="2:5" ht="21.75" customHeight="1">
      <c r="B2364" s="36"/>
      <c r="C2364" s="38" t="s">
        <v>136</v>
      </c>
      <c r="D2364" s="41" t="str">
        <f>IF(Retenciones!$A74&lt;&gt;"",SUBSTITUTE(IF(ISNUMBER(SEARCH(" (",IF(ISNUMBER(SEARCH(" - ",Retenciones!$E74)),MID(Retenciones!$E74,SEARCH(" - ",Retenciones!$E74)+3,255),Retenciones!$E74))),LEFT(IF(ISNUMBER(SEARCH(" - ",Retenciones!$E74)),MID(Retenciones!$E74,SEARCH(" - ",Retenciones!$E74)+3,255),Retenciones!$E74),SEARCH(" (",IF(ISNUMBER(SEARCH(" - ",Retenciones!$E74)),MID(Retenciones!$E74,SEARCH(" - ",Retenciones!$E74)+3,255),Retenciones!$E74))-1),IF(ISNUMBER(SEARCH(" - ",Retenciones!$E74)),MID(Retenciones!$E74,SEARCH(" - ",Retenciones!$E74)+3,255),Retenciones!$E74)),"—","-"),"")</f>
        <v/>
      </c>
      <c r="E2364" s="37"/>
    </row>
    <row r="2365" spans="2:5" ht="21.75" customHeight="1">
      <c r="B2365" s="36"/>
      <c r="C2365" s="38" t="s">
        <v>137</v>
      </c>
      <c r="D2365" s="41" t="str">
        <f>IF(Retenciones!$A74&lt;&gt;"",IF(ISNUMBER(SEARCH(" - ",Retenciones!$F74)),MID(Retenciones!$F74,SEARCH(" - ",Retenciones!$F74)+3,255),Retenciones!$F74),"")</f>
        <v/>
      </c>
      <c r="E2365" s="37"/>
    </row>
    <row r="2366" spans="2:5" ht="21.75" customHeight="1">
      <c r="B2366" s="36"/>
      <c r="C2366" s="38" t="s">
        <v>138</v>
      </c>
      <c r="D2366" s="41" t="str">
        <f>IF(Retenciones!$A74&lt;&gt;"",Retenciones!$A74&amp;" Nro. "&amp;TEXT(Retenciones!$C74,"000000000000"),"")</f>
        <v/>
      </c>
      <c r="E2366" s="37"/>
    </row>
    <row r="2367" spans="2:5">
      <c r="B2367" s="36"/>
      <c r="C2367" s="38" t="s">
        <v>139</v>
      </c>
      <c r="D2367" s="42" t="str">
        <f>IF(Retenciones!$A74&lt;&gt;"","$ "&amp;IF(MID(TEXT(INT(ROUND(Retenciones!$D74,2)),"000000000000"),1,3)&lt;&gt;"000",TEXT(VALUE(MID(TEXT(INT(ROUND(Retenciones!$D74,2)),"000000000000"),1,3)),"0")&amp;"."&amp;MID(TEXT(INT(ROUND(Retenciones!$D74,2)),"000000000000"),4,3)&amp;"."&amp;MID(TEXT(INT(ROUND(Retenciones!$D74,2)),"000000000000"),7,3)&amp;"."&amp;MID(TEXT(INT(ROUND(Retenciones!$D74,2)),"000000000000"),10,3),IF(MID(TEXT(INT(ROUND(Retenciones!$D74,2)),"000000000000"),4,3)&lt;&gt;"000",TEXT(VALUE(MID(TEXT(INT(ROUND(Retenciones!$D74,2)),"000000000000"),4,3)),"0")&amp;"."&amp;MID(TEXT(INT(ROUND(Retenciones!$D74,2)),"000000000000"),7,3)&amp;"."&amp;MID(TEXT(INT(ROUND(Retenciones!$D74,2)),"000000000000"),10,3),IF(MID(TEXT(INT(ROUND(Retenciones!$D74,2)),"000000000000"),7,3)&lt;&gt;"000",TEXT(VALUE(MID(TEXT(INT(ROUND(Retenciones!$D74,2)),"000000000000"),7,3)),"0")&amp;"."&amp;MID(TEXT(INT(ROUND(Retenciones!$D74,2)),"000000000000"),10,3),TEXT(VALUE(MID(TEXT(INT(ROUND(Retenciones!$D74,2)),"000000000000"),10,3)),"0"))))&amp;","&amp;TEXT(ROUND((ROUND(Retenciones!$D74,2)-INT(ROUND(Retenciones!$D74,2)))*100,0),"00"),"")</f>
        <v/>
      </c>
      <c r="E2367" s="37"/>
    </row>
    <row r="2368" spans="2:5">
      <c r="B2368" s="36"/>
      <c r="C2368" s="38" t="s">
        <v>140</v>
      </c>
      <c r="D2368" s="39" t="str">
        <f>IF(Retenciones!$A74&lt;&gt;"","NO","")</f>
        <v/>
      </c>
      <c r="E2368" s="37"/>
    </row>
    <row r="2369" spans="2:5">
      <c r="B2369" s="36"/>
      <c r="C2369" s="38" t="s">
        <v>141</v>
      </c>
      <c r="D2369" s="43" t="str">
        <f>IF(Retenciones!$A74&lt;&gt;"","$ "&amp;IF(MID(TEXT(INT(ROUND(Retenciones!$K74,2)),"000000000000"),1,3)&lt;&gt;"000",TEXT(VALUE(MID(TEXT(INT(ROUND(Retenciones!$K74,2)),"000000000000"),1,3)),"0")&amp;"."&amp;MID(TEXT(INT(ROUND(Retenciones!$K74,2)),"000000000000"),4,3)&amp;"."&amp;MID(TEXT(INT(ROUND(Retenciones!$K74,2)),"000000000000"),7,3)&amp;"."&amp;MID(TEXT(INT(ROUND(Retenciones!$K74,2)),"000000000000"),10,3),IF(MID(TEXT(INT(ROUND(Retenciones!$K74,2)),"000000000000"),4,3)&lt;&gt;"000",TEXT(VALUE(MID(TEXT(INT(ROUND(Retenciones!$K74,2)),"000000000000"),4,3)),"0")&amp;"."&amp;MID(TEXT(INT(ROUND(Retenciones!$K74,2)),"000000000000"),7,3)&amp;"."&amp;MID(TEXT(INT(ROUND(Retenciones!$K74,2)),"000000000000"),10,3),IF(MID(TEXT(INT(ROUND(Retenciones!$K74,2)),"000000000000"),7,3)&lt;&gt;"000",TEXT(VALUE(MID(TEXT(INT(ROUND(Retenciones!$K74,2)),"000000000000"),7,3)),"0")&amp;"."&amp;MID(TEXT(INT(ROUND(Retenciones!$K74,2)),"000000000000"),10,3),TEXT(VALUE(MID(TEXT(INT(ROUND(Retenciones!$K74,2)),"000000000000"),10,3)),"0"))))&amp;","&amp;TEXT(ROUND((ROUND(Retenciones!$K74,2)-INT(ROUND(Retenciones!$K74,2)))*100,0),"00"),"")</f>
        <v/>
      </c>
      <c r="E2369" s="37"/>
    </row>
    <row r="2370" spans="2:5">
      <c r="B2370" s="36"/>
      <c r="E2370" s="37"/>
    </row>
    <row r="2371" spans="2:5">
      <c r="B2371" s="36"/>
      <c r="E2371" s="37"/>
    </row>
    <row r="2372" spans="2:5">
      <c r="B2372" s="36"/>
      <c r="C2372" s="44" t="s">
        <v>142</v>
      </c>
      <c r="D2372" s="45"/>
      <c r="E2372" s="37"/>
    </row>
    <row r="2373" spans="2:5">
      <c r="B2373" s="36"/>
      <c r="E2373" s="37"/>
    </row>
    <row r="2374" spans="2:5">
      <c r="B2374" s="36"/>
      <c r="C2374" s="38" t="s">
        <v>143</v>
      </c>
      <c r="D2374" s="39" t="str">
        <f>IF(Retenciones!$A74&lt;&gt;"",'Datos del Cliente'!$C$7,"")</f>
        <v/>
      </c>
      <c r="E2374" s="37"/>
    </row>
    <row r="2375" spans="2:5">
      <c r="B2375" s="36"/>
      <c r="C2375" s="38" t="s">
        <v>144</v>
      </c>
      <c r="D2375" s="39" t="str">
        <f>IF(Retenciones!$A74&lt;&gt;"",'Datos del Cliente'!$C$14,"")</f>
        <v/>
      </c>
      <c r="E2375" s="37"/>
    </row>
    <row r="2376" spans="2:5">
      <c r="B2376" s="36"/>
      <c r="E2376" s="37"/>
    </row>
    <row r="2377" spans="2:5" ht="15" customHeight="1">
      <c r="B2377" s="36"/>
      <c r="C2377" s="84" t="s">
        <v>145</v>
      </c>
      <c r="D2377" s="84"/>
      <c r="E2377" s="37"/>
    </row>
    <row r="2378" spans="2:5">
      <c r="B2378" s="36"/>
      <c r="C2378" s="84"/>
      <c r="D2378" s="84"/>
      <c r="E2378" s="37"/>
    </row>
    <row r="2379" spans="2:5">
      <c r="B2379" s="36"/>
      <c r="C2379" s="84"/>
      <c r="D2379" s="84"/>
      <c r="E2379" s="37"/>
    </row>
    <row r="2380" spans="2:5">
      <c r="B2380" s="46"/>
      <c r="C2380" s="47"/>
      <c r="D2380" s="47"/>
      <c r="E2380" s="48"/>
    </row>
    <row r="2382" spans="2:5" ht="25.5" customHeight="1">
      <c r="B2382" s="34"/>
      <c r="C2382" s="85" t="s">
        <v>127</v>
      </c>
      <c r="D2382" s="85"/>
      <c r="E2382" s="35"/>
    </row>
    <row r="2383" spans="2:5">
      <c r="B2383" s="36"/>
      <c r="E2383" s="37"/>
    </row>
    <row r="2384" spans="2:5">
      <c r="B2384" s="36"/>
      <c r="C2384" s="38" t="s">
        <v>128</v>
      </c>
      <c r="D2384" s="39" t="str">
        <f>IF(Retenciones!$A75&lt;&gt;"","0000-"&amp;TEXT(Retenciones!$I75,"YYYY")&amp;"-"&amp;TEXT((N('Datos del Cliente'!$C$17)+COUNTIF(Retenciones!$A$5:$A75,"&lt;&gt;")),"000000"),"")</f>
        <v/>
      </c>
      <c r="E2384" s="37"/>
    </row>
    <row r="2385" spans="2:5">
      <c r="B2385" s="36"/>
      <c r="C2385" s="38" t="s">
        <v>129</v>
      </c>
      <c r="D2385" s="39" t="str">
        <f>IF(Retenciones!$A75&lt;&gt;"",TEXT(Retenciones!$I75,"DD/MM/YYYY"),"")</f>
        <v/>
      </c>
      <c r="E2385" s="37"/>
    </row>
    <row r="2386" spans="2:5">
      <c r="B2386" s="36"/>
      <c r="E2386" s="37"/>
    </row>
    <row r="2387" spans="2:5">
      <c r="B2387" s="36"/>
      <c r="C2387" s="86" t="s">
        <v>130</v>
      </c>
      <c r="D2387" s="86"/>
      <c r="E2387" s="37"/>
    </row>
    <row r="2388" spans="2:5">
      <c r="B2388" s="36"/>
      <c r="C2388" s="38" t="s">
        <v>131</v>
      </c>
      <c r="D2388" s="39" t="str">
        <f>IF(Retenciones!$A75&lt;&gt;"",'Datos del Cliente'!$C$7,"")</f>
        <v/>
      </c>
      <c r="E2388" s="37"/>
    </row>
    <row r="2389" spans="2:5">
      <c r="B2389" s="36"/>
      <c r="C2389" s="38" t="s">
        <v>132</v>
      </c>
      <c r="D2389" s="40" t="str">
        <f>IFERROR(IF(Retenciones!$A75&lt;&gt;"",+('Datos del Cliente'!$C$8),""),"")</f>
        <v/>
      </c>
      <c r="E2389" s="37"/>
    </row>
    <row r="2390" spans="2:5" ht="25.5" customHeight="1">
      <c r="B2390" s="36"/>
      <c r="C2390" s="38" t="s">
        <v>133</v>
      </c>
      <c r="D2390" s="41" t="str">
        <f>IF(Retenciones!$A75&lt;&gt;"",'Datos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390" s="37"/>
    </row>
    <row r="2391" spans="2:5">
      <c r="B2391" s="36"/>
      <c r="E2391" s="37"/>
    </row>
    <row r="2392" spans="2:5">
      <c r="B2392" s="36"/>
      <c r="C2392" s="86" t="s">
        <v>134</v>
      </c>
      <c r="D2392" s="86"/>
      <c r="E2392" s="37"/>
    </row>
    <row r="2393" spans="2:5">
      <c r="B2393" s="36"/>
      <c r="C2393" s="38" t="s">
        <v>131</v>
      </c>
      <c r="D2393" s="39" t="str">
        <f>IFERROR(IF(Retenciones!$A75&lt;&gt;"",INDEX('Sujetos Retenidos'!$B$5:$B$204,MATCH(Retenciones!$O75,'Sujetos Retenidos'!$A$5:$A$204,0)),""),"")</f>
        <v/>
      </c>
      <c r="E2393" s="37"/>
    </row>
    <row r="2394" spans="2:5">
      <c r="B2394" s="36"/>
      <c r="C2394" s="38" t="s">
        <v>132</v>
      </c>
      <c r="D2394" s="40" t="str">
        <f>IFERROR(IF(Retenciones!$A75&lt;&gt;"",+INDEX('Sujetos Retenidos'!$A$5:$A$204,MATCH(Retenciones!$O75,'Sujetos Retenidos'!$A$5:$A$204,0)),""),"")</f>
        <v/>
      </c>
      <c r="E2394" s="37"/>
    </row>
    <row r="2395" spans="2:5" ht="25.5" customHeight="1">
      <c r="B2395" s="36"/>
      <c r="C2395" s="38" t="s">
        <v>133</v>
      </c>
      <c r="D2395" s="41" t="str">
        <f>IFERROR(IF(Retenciones!$A75&lt;&gt;"",INDEX('Sujetos Retenidos'!$C$5:$C$204,MATCH(Retenciones!$O75,'Sujetos Retenidos'!$A$5:$A$204,0))&amp;" Localidad: "&amp;INDEX('Sujetos Retenidos'!$D$5:$D$204,MATCH(Retenciones!$O75,'Sujetos Retenidos'!$A$5:$A$204,0))&amp;" Provincia: "&amp;IF(ISNUMBER(SEARCH(" - ",INDEX('Sujetos Retenidos'!$E$5:$E$204,MATCH(Retenciones!$O75,'Sujetos Retenidos'!$A$5:$A$204,0)))),MID(INDEX('Sujetos Retenidos'!$E$5:$E$204,MATCH(Retenciones!$O75,'Sujetos Retenidos'!$A$5:$A$204,0)),SEARCH(" - ",INDEX('Sujetos Retenidos'!$E$5:$E$204,MATCH(Retenciones!$O75,'Sujetos Retenidos'!$A$5:$A$204,0)))+3,255),INDEX('Sujetos Retenidos'!$E$5:$E$204,MATCH(Retenciones!$O75,'Sujetos Retenidos'!$A$5:$A$204,0)))&amp;" C.P.: "&amp;INDEX('Sujetos Retenidos'!$F$5:$F$204,MATCH(Retenciones!$O75,'Sujetos Retenidos'!$A$5:$A$204,0)),""),"")</f>
        <v/>
      </c>
      <c r="E2395" s="37"/>
    </row>
    <row r="2396" spans="2:5">
      <c r="B2396" s="36"/>
      <c r="E2396" s="37"/>
    </row>
    <row r="2397" spans="2:5">
      <c r="B2397" s="36"/>
      <c r="C2397" s="86" t="s">
        <v>135</v>
      </c>
      <c r="D2397" s="86"/>
      <c r="E2397" s="37"/>
    </row>
    <row r="2398" spans="2:5" ht="21.75" customHeight="1">
      <c r="B2398" s="36"/>
      <c r="C2398" s="38" t="s">
        <v>136</v>
      </c>
      <c r="D2398" s="41" t="str">
        <f>IF(Retenciones!$A75&lt;&gt;"",SUBSTITUTE(IF(ISNUMBER(SEARCH(" (",IF(ISNUMBER(SEARCH(" - ",Retenciones!$E75)),MID(Retenciones!$E75,SEARCH(" - ",Retenciones!$E75)+3,255),Retenciones!$E75))),LEFT(IF(ISNUMBER(SEARCH(" - ",Retenciones!$E75)),MID(Retenciones!$E75,SEARCH(" - ",Retenciones!$E75)+3,255),Retenciones!$E75),SEARCH(" (",IF(ISNUMBER(SEARCH(" - ",Retenciones!$E75)),MID(Retenciones!$E75,SEARCH(" - ",Retenciones!$E75)+3,255),Retenciones!$E75))-1),IF(ISNUMBER(SEARCH(" - ",Retenciones!$E75)),MID(Retenciones!$E75,SEARCH(" - ",Retenciones!$E75)+3,255),Retenciones!$E75)),"—","-"),"")</f>
        <v/>
      </c>
      <c r="E2398" s="37"/>
    </row>
    <row r="2399" spans="2:5" ht="21.75" customHeight="1">
      <c r="B2399" s="36"/>
      <c r="C2399" s="38" t="s">
        <v>137</v>
      </c>
      <c r="D2399" s="41" t="str">
        <f>IF(Retenciones!$A75&lt;&gt;"",IF(ISNUMBER(SEARCH(" - ",Retenciones!$F75)),MID(Retenciones!$F75,SEARCH(" - ",Retenciones!$F75)+3,255),Retenciones!$F75),"")</f>
        <v/>
      </c>
      <c r="E2399" s="37"/>
    </row>
    <row r="2400" spans="2:5" ht="21.75" customHeight="1">
      <c r="B2400" s="36"/>
      <c r="C2400" s="38" t="s">
        <v>138</v>
      </c>
      <c r="D2400" s="41" t="str">
        <f>IF(Retenciones!$A75&lt;&gt;"",Retenciones!$A75&amp;" Nro. "&amp;TEXT(Retenciones!$C75,"000000000000"),"")</f>
        <v/>
      </c>
      <c r="E2400" s="37"/>
    </row>
    <row r="2401" spans="2:5">
      <c r="B2401" s="36"/>
      <c r="C2401" s="38" t="s">
        <v>139</v>
      </c>
      <c r="D2401" s="42" t="str">
        <f>IF(Retenciones!$A75&lt;&gt;"","$ "&amp;IF(MID(TEXT(INT(ROUND(Retenciones!$D75,2)),"000000000000"),1,3)&lt;&gt;"000",TEXT(VALUE(MID(TEXT(INT(ROUND(Retenciones!$D75,2)),"000000000000"),1,3)),"0")&amp;"."&amp;MID(TEXT(INT(ROUND(Retenciones!$D75,2)),"000000000000"),4,3)&amp;"."&amp;MID(TEXT(INT(ROUND(Retenciones!$D75,2)),"000000000000"),7,3)&amp;"."&amp;MID(TEXT(INT(ROUND(Retenciones!$D75,2)),"000000000000"),10,3),IF(MID(TEXT(INT(ROUND(Retenciones!$D75,2)),"000000000000"),4,3)&lt;&gt;"000",TEXT(VALUE(MID(TEXT(INT(ROUND(Retenciones!$D75,2)),"000000000000"),4,3)),"0")&amp;"."&amp;MID(TEXT(INT(ROUND(Retenciones!$D75,2)),"000000000000"),7,3)&amp;"."&amp;MID(TEXT(INT(ROUND(Retenciones!$D75,2)),"000000000000"),10,3),IF(MID(TEXT(INT(ROUND(Retenciones!$D75,2)),"000000000000"),7,3)&lt;&gt;"000",TEXT(VALUE(MID(TEXT(INT(ROUND(Retenciones!$D75,2)),"000000000000"),7,3)),"0")&amp;"."&amp;MID(TEXT(INT(ROUND(Retenciones!$D75,2)),"000000000000"),10,3),TEXT(VALUE(MID(TEXT(INT(ROUND(Retenciones!$D75,2)),"000000000000"),10,3)),"0"))))&amp;","&amp;TEXT(ROUND((ROUND(Retenciones!$D75,2)-INT(ROUND(Retenciones!$D75,2)))*100,0),"00"),"")</f>
        <v/>
      </c>
      <c r="E2401" s="37"/>
    </row>
    <row r="2402" spans="2:5">
      <c r="B2402" s="36"/>
      <c r="C2402" s="38" t="s">
        <v>140</v>
      </c>
      <c r="D2402" s="39" t="str">
        <f>IF(Retenciones!$A75&lt;&gt;"","NO","")</f>
        <v/>
      </c>
      <c r="E2402" s="37"/>
    </row>
    <row r="2403" spans="2:5">
      <c r="B2403" s="36"/>
      <c r="C2403" s="38" t="s">
        <v>141</v>
      </c>
      <c r="D2403" s="43" t="str">
        <f>IF(Retenciones!$A75&lt;&gt;"","$ "&amp;IF(MID(TEXT(INT(ROUND(Retenciones!$K75,2)),"000000000000"),1,3)&lt;&gt;"000",TEXT(VALUE(MID(TEXT(INT(ROUND(Retenciones!$K75,2)),"000000000000"),1,3)),"0")&amp;"."&amp;MID(TEXT(INT(ROUND(Retenciones!$K75,2)),"000000000000"),4,3)&amp;"."&amp;MID(TEXT(INT(ROUND(Retenciones!$K75,2)),"000000000000"),7,3)&amp;"."&amp;MID(TEXT(INT(ROUND(Retenciones!$K75,2)),"000000000000"),10,3),IF(MID(TEXT(INT(ROUND(Retenciones!$K75,2)),"000000000000"),4,3)&lt;&gt;"000",TEXT(VALUE(MID(TEXT(INT(ROUND(Retenciones!$K75,2)),"000000000000"),4,3)),"0")&amp;"."&amp;MID(TEXT(INT(ROUND(Retenciones!$K75,2)),"000000000000"),7,3)&amp;"."&amp;MID(TEXT(INT(ROUND(Retenciones!$K75,2)),"000000000000"),10,3),IF(MID(TEXT(INT(ROUND(Retenciones!$K75,2)),"000000000000"),7,3)&lt;&gt;"000",TEXT(VALUE(MID(TEXT(INT(ROUND(Retenciones!$K75,2)),"000000000000"),7,3)),"0")&amp;"."&amp;MID(TEXT(INT(ROUND(Retenciones!$K75,2)),"000000000000"),10,3),TEXT(VALUE(MID(TEXT(INT(ROUND(Retenciones!$K75,2)),"000000000000"),10,3)),"0"))))&amp;","&amp;TEXT(ROUND((ROUND(Retenciones!$K75,2)-INT(ROUND(Retenciones!$K75,2)))*100,0),"00"),"")</f>
        <v/>
      </c>
      <c r="E2403" s="37"/>
    </row>
    <row r="2404" spans="2:5">
      <c r="B2404" s="36"/>
      <c r="E2404" s="37"/>
    </row>
    <row r="2405" spans="2:5">
      <c r="B2405" s="36"/>
      <c r="E2405" s="37"/>
    </row>
    <row r="2406" spans="2:5">
      <c r="B2406" s="36"/>
      <c r="C2406" s="44" t="s">
        <v>142</v>
      </c>
      <c r="D2406" s="45"/>
      <c r="E2406" s="37"/>
    </row>
    <row r="2407" spans="2:5">
      <c r="B2407" s="36"/>
      <c r="E2407" s="37"/>
    </row>
    <row r="2408" spans="2:5">
      <c r="B2408" s="36"/>
      <c r="C2408" s="38" t="s">
        <v>143</v>
      </c>
      <c r="D2408" s="39" t="str">
        <f>IF(Retenciones!$A75&lt;&gt;"",'Datos del Cliente'!$C$7,"")</f>
        <v/>
      </c>
      <c r="E2408" s="37"/>
    </row>
    <row r="2409" spans="2:5">
      <c r="B2409" s="36"/>
      <c r="C2409" s="38" t="s">
        <v>144</v>
      </c>
      <c r="D2409" s="39" t="str">
        <f>IF(Retenciones!$A75&lt;&gt;"",'Datos del Cliente'!$C$14,"")</f>
        <v/>
      </c>
      <c r="E2409" s="37"/>
    </row>
    <row r="2410" spans="2:5">
      <c r="B2410" s="36"/>
      <c r="E2410" s="37"/>
    </row>
    <row r="2411" spans="2:5" ht="15" customHeight="1">
      <c r="B2411" s="36"/>
      <c r="C2411" s="84" t="s">
        <v>145</v>
      </c>
      <c r="D2411" s="84"/>
      <c r="E2411" s="37"/>
    </row>
    <row r="2412" spans="2:5">
      <c r="B2412" s="36"/>
      <c r="C2412" s="84"/>
      <c r="D2412" s="84"/>
      <c r="E2412" s="37"/>
    </row>
    <row r="2413" spans="2:5">
      <c r="B2413" s="36"/>
      <c r="C2413" s="84"/>
      <c r="D2413" s="84"/>
      <c r="E2413" s="37"/>
    </row>
    <row r="2414" spans="2:5">
      <c r="B2414" s="46"/>
      <c r="C2414" s="47"/>
      <c r="D2414" s="47"/>
      <c r="E2414" s="48"/>
    </row>
    <row r="2416" spans="2:5" ht="25.5" customHeight="1">
      <c r="B2416" s="34"/>
      <c r="C2416" s="85" t="s">
        <v>127</v>
      </c>
      <c r="D2416" s="85"/>
      <c r="E2416" s="35"/>
    </row>
    <row r="2417" spans="2:5">
      <c r="B2417" s="36"/>
      <c r="E2417" s="37"/>
    </row>
    <row r="2418" spans="2:5">
      <c r="B2418" s="36"/>
      <c r="C2418" s="38" t="s">
        <v>128</v>
      </c>
      <c r="D2418" s="39" t="str">
        <f>IF(Retenciones!$A76&lt;&gt;"","0000-"&amp;TEXT(Retenciones!$I76,"YYYY")&amp;"-"&amp;TEXT((N('Datos del Cliente'!$C$17)+COUNTIF(Retenciones!$A$5:$A76,"&lt;&gt;")),"000000"),"")</f>
        <v/>
      </c>
      <c r="E2418" s="37"/>
    </row>
    <row r="2419" spans="2:5">
      <c r="B2419" s="36"/>
      <c r="C2419" s="38" t="s">
        <v>129</v>
      </c>
      <c r="D2419" s="39" t="str">
        <f>IF(Retenciones!$A76&lt;&gt;"",TEXT(Retenciones!$I76,"DD/MM/YYYY"),"")</f>
        <v/>
      </c>
      <c r="E2419" s="37"/>
    </row>
    <row r="2420" spans="2:5">
      <c r="B2420" s="36"/>
      <c r="E2420" s="37"/>
    </row>
    <row r="2421" spans="2:5">
      <c r="B2421" s="36"/>
      <c r="C2421" s="86" t="s">
        <v>130</v>
      </c>
      <c r="D2421" s="86"/>
      <c r="E2421" s="37"/>
    </row>
    <row r="2422" spans="2:5">
      <c r="B2422" s="36"/>
      <c r="C2422" s="38" t="s">
        <v>131</v>
      </c>
      <c r="D2422" s="39" t="str">
        <f>IF(Retenciones!$A76&lt;&gt;"",'Datos del Cliente'!$C$7,"")</f>
        <v/>
      </c>
      <c r="E2422" s="37"/>
    </row>
    <row r="2423" spans="2:5">
      <c r="B2423" s="36"/>
      <c r="C2423" s="38" t="s">
        <v>132</v>
      </c>
      <c r="D2423" s="40" t="str">
        <f>IFERROR(IF(Retenciones!$A76&lt;&gt;"",+('Datos del Cliente'!$C$8),""),"")</f>
        <v/>
      </c>
      <c r="E2423" s="37"/>
    </row>
    <row r="2424" spans="2:5" ht="25.5" customHeight="1">
      <c r="B2424" s="36"/>
      <c r="C2424" s="38" t="s">
        <v>133</v>
      </c>
      <c r="D2424" s="41" t="str">
        <f>IF(Retenciones!$A76&lt;&gt;"",'Datos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424" s="37"/>
    </row>
    <row r="2425" spans="2:5">
      <c r="B2425" s="36"/>
      <c r="E2425" s="37"/>
    </row>
    <row r="2426" spans="2:5">
      <c r="B2426" s="36"/>
      <c r="C2426" s="86" t="s">
        <v>134</v>
      </c>
      <c r="D2426" s="86"/>
      <c r="E2426" s="37"/>
    </row>
    <row r="2427" spans="2:5">
      <c r="B2427" s="36"/>
      <c r="C2427" s="38" t="s">
        <v>131</v>
      </c>
      <c r="D2427" s="39" t="str">
        <f>IFERROR(IF(Retenciones!$A76&lt;&gt;"",INDEX('Sujetos Retenidos'!$B$5:$B$204,MATCH(Retenciones!$O76,'Sujetos Retenidos'!$A$5:$A$204,0)),""),"")</f>
        <v/>
      </c>
      <c r="E2427" s="37"/>
    </row>
    <row r="2428" spans="2:5">
      <c r="B2428" s="36"/>
      <c r="C2428" s="38" t="s">
        <v>132</v>
      </c>
      <c r="D2428" s="40" t="str">
        <f>IFERROR(IF(Retenciones!$A76&lt;&gt;"",+INDEX('Sujetos Retenidos'!$A$5:$A$204,MATCH(Retenciones!$O76,'Sujetos Retenidos'!$A$5:$A$204,0)),""),"")</f>
        <v/>
      </c>
      <c r="E2428" s="37"/>
    </row>
    <row r="2429" spans="2:5" ht="25.5" customHeight="1">
      <c r="B2429" s="36"/>
      <c r="C2429" s="38" t="s">
        <v>133</v>
      </c>
      <c r="D2429" s="41" t="str">
        <f>IFERROR(IF(Retenciones!$A76&lt;&gt;"",INDEX('Sujetos Retenidos'!$C$5:$C$204,MATCH(Retenciones!$O76,'Sujetos Retenidos'!$A$5:$A$204,0))&amp;" Localidad: "&amp;INDEX('Sujetos Retenidos'!$D$5:$D$204,MATCH(Retenciones!$O76,'Sujetos Retenidos'!$A$5:$A$204,0))&amp;" Provincia: "&amp;IF(ISNUMBER(SEARCH(" - ",INDEX('Sujetos Retenidos'!$E$5:$E$204,MATCH(Retenciones!$O76,'Sujetos Retenidos'!$A$5:$A$204,0)))),MID(INDEX('Sujetos Retenidos'!$E$5:$E$204,MATCH(Retenciones!$O76,'Sujetos Retenidos'!$A$5:$A$204,0)),SEARCH(" - ",INDEX('Sujetos Retenidos'!$E$5:$E$204,MATCH(Retenciones!$O76,'Sujetos Retenidos'!$A$5:$A$204,0)))+3,255),INDEX('Sujetos Retenidos'!$E$5:$E$204,MATCH(Retenciones!$O76,'Sujetos Retenidos'!$A$5:$A$204,0)))&amp;" C.P.: "&amp;INDEX('Sujetos Retenidos'!$F$5:$F$204,MATCH(Retenciones!$O76,'Sujetos Retenidos'!$A$5:$A$204,0)),""),"")</f>
        <v/>
      </c>
      <c r="E2429" s="37"/>
    </row>
    <row r="2430" spans="2:5">
      <c r="B2430" s="36"/>
      <c r="E2430" s="37"/>
    </row>
    <row r="2431" spans="2:5">
      <c r="B2431" s="36"/>
      <c r="C2431" s="86" t="s">
        <v>135</v>
      </c>
      <c r="D2431" s="86"/>
      <c r="E2431" s="37"/>
    </row>
    <row r="2432" spans="2:5" ht="21.75" customHeight="1">
      <c r="B2432" s="36"/>
      <c r="C2432" s="38" t="s">
        <v>136</v>
      </c>
      <c r="D2432" s="41" t="str">
        <f>IF(Retenciones!$A76&lt;&gt;"",SUBSTITUTE(IF(ISNUMBER(SEARCH(" (",IF(ISNUMBER(SEARCH(" - ",Retenciones!$E76)),MID(Retenciones!$E76,SEARCH(" - ",Retenciones!$E76)+3,255),Retenciones!$E76))),LEFT(IF(ISNUMBER(SEARCH(" - ",Retenciones!$E76)),MID(Retenciones!$E76,SEARCH(" - ",Retenciones!$E76)+3,255),Retenciones!$E76),SEARCH(" (",IF(ISNUMBER(SEARCH(" - ",Retenciones!$E76)),MID(Retenciones!$E76,SEARCH(" - ",Retenciones!$E76)+3,255),Retenciones!$E76))-1),IF(ISNUMBER(SEARCH(" - ",Retenciones!$E76)),MID(Retenciones!$E76,SEARCH(" - ",Retenciones!$E76)+3,255),Retenciones!$E76)),"—","-"),"")</f>
        <v/>
      </c>
      <c r="E2432" s="37"/>
    </row>
    <row r="2433" spans="2:5" ht="21.75" customHeight="1">
      <c r="B2433" s="36"/>
      <c r="C2433" s="38" t="s">
        <v>137</v>
      </c>
      <c r="D2433" s="41" t="str">
        <f>IF(Retenciones!$A76&lt;&gt;"",IF(ISNUMBER(SEARCH(" - ",Retenciones!$F76)),MID(Retenciones!$F76,SEARCH(" - ",Retenciones!$F76)+3,255),Retenciones!$F76),"")</f>
        <v/>
      </c>
      <c r="E2433" s="37"/>
    </row>
    <row r="2434" spans="2:5" ht="21.75" customHeight="1">
      <c r="B2434" s="36"/>
      <c r="C2434" s="38" t="s">
        <v>138</v>
      </c>
      <c r="D2434" s="41" t="str">
        <f>IF(Retenciones!$A76&lt;&gt;"",Retenciones!$A76&amp;" Nro. "&amp;TEXT(Retenciones!$C76,"000000000000"),"")</f>
        <v/>
      </c>
      <c r="E2434" s="37"/>
    </row>
    <row r="2435" spans="2:5">
      <c r="B2435" s="36"/>
      <c r="C2435" s="38" t="s">
        <v>139</v>
      </c>
      <c r="D2435" s="42" t="str">
        <f>IF(Retenciones!$A76&lt;&gt;"","$ "&amp;IF(MID(TEXT(INT(ROUND(Retenciones!$D76,2)),"000000000000"),1,3)&lt;&gt;"000",TEXT(VALUE(MID(TEXT(INT(ROUND(Retenciones!$D76,2)),"000000000000"),1,3)),"0")&amp;"."&amp;MID(TEXT(INT(ROUND(Retenciones!$D76,2)),"000000000000"),4,3)&amp;"."&amp;MID(TEXT(INT(ROUND(Retenciones!$D76,2)),"000000000000"),7,3)&amp;"."&amp;MID(TEXT(INT(ROUND(Retenciones!$D76,2)),"000000000000"),10,3),IF(MID(TEXT(INT(ROUND(Retenciones!$D76,2)),"000000000000"),4,3)&lt;&gt;"000",TEXT(VALUE(MID(TEXT(INT(ROUND(Retenciones!$D76,2)),"000000000000"),4,3)),"0")&amp;"."&amp;MID(TEXT(INT(ROUND(Retenciones!$D76,2)),"000000000000"),7,3)&amp;"."&amp;MID(TEXT(INT(ROUND(Retenciones!$D76,2)),"000000000000"),10,3),IF(MID(TEXT(INT(ROUND(Retenciones!$D76,2)),"000000000000"),7,3)&lt;&gt;"000",TEXT(VALUE(MID(TEXT(INT(ROUND(Retenciones!$D76,2)),"000000000000"),7,3)),"0")&amp;"."&amp;MID(TEXT(INT(ROUND(Retenciones!$D76,2)),"000000000000"),10,3),TEXT(VALUE(MID(TEXT(INT(ROUND(Retenciones!$D76,2)),"000000000000"),10,3)),"0"))))&amp;","&amp;TEXT(ROUND((ROUND(Retenciones!$D76,2)-INT(ROUND(Retenciones!$D76,2)))*100,0),"00"),"")</f>
        <v/>
      </c>
      <c r="E2435" s="37"/>
    </row>
    <row r="2436" spans="2:5">
      <c r="B2436" s="36"/>
      <c r="C2436" s="38" t="s">
        <v>140</v>
      </c>
      <c r="D2436" s="39" t="str">
        <f>IF(Retenciones!$A76&lt;&gt;"","NO","")</f>
        <v/>
      </c>
      <c r="E2436" s="37"/>
    </row>
    <row r="2437" spans="2:5">
      <c r="B2437" s="36"/>
      <c r="C2437" s="38" t="s">
        <v>141</v>
      </c>
      <c r="D2437" s="43" t="str">
        <f>IF(Retenciones!$A76&lt;&gt;"","$ "&amp;IF(MID(TEXT(INT(ROUND(Retenciones!$K76,2)),"000000000000"),1,3)&lt;&gt;"000",TEXT(VALUE(MID(TEXT(INT(ROUND(Retenciones!$K76,2)),"000000000000"),1,3)),"0")&amp;"."&amp;MID(TEXT(INT(ROUND(Retenciones!$K76,2)),"000000000000"),4,3)&amp;"."&amp;MID(TEXT(INT(ROUND(Retenciones!$K76,2)),"000000000000"),7,3)&amp;"."&amp;MID(TEXT(INT(ROUND(Retenciones!$K76,2)),"000000000000"),10,3),IF(MID(TEXT(INT(ROUND(Retenciones!$K76,2)),"000000000000"),4,3)&lt;&gt;"000",TEXT(VALUE(MID(TEXT(INT(ROUND(Retenciones!$K76,2)),"000000000000"),4,3)),"0")&amp;"."&amp;MID(TEXT(INT(ROUND(Retenciones!$K76,2)),"000000000000"),7,3)&amp;"."&amp;MID(TEXT(INT(ROUND(Retenciones!$K76,2)),"000000000000"),10,3),IF(MID(TEXT(INT(ROUND(Retenciones!$K76,2)),"000000000000"),7,3)&lt;&gt;"000",TEXT(VALUE(MID(TEXT(INT(ROUND(Retenciones!$K76,2)),"000000000000"),7,3)),"0")&amp;"."&amp;MID(TEXT(INT(ROUND(Retenciones!$K76,2)),"000000000000"),10,3),TEXT(VALUE(MID(TEXT(INT(ROUND(Retenciones!$K76,2)),"000000000000"),10,3)),"0"))))&amp;","&amp;TEXT(ROUND((ROUND(Retenciones!$K76,2)-INT(ROUND(Retenciones!$K76,2)))*100,0),"00"),"")</f>
        <v/>
      </c>
      <c r="E2437" s="37"/>
    </row>
    <row r="2438" spans="2:5">
      <c r="B2438" s="36"/>
      <c r="E2438" s="37"/>
    </row>
    <row r="2439" spans="2:5">
      <c r="B2439" s="36"/>
      <c r="E2439" s="37"/>
    </row>
    <row r="2440" spans="2:5">
      <c r="B2440" s="36"/>
      <c r="C2440" s="44" t="s">
        <v>142</v>
      </c>
      <c r="D2440" s="45"/>
      <c r="E2440" s="37"/>
    </row>
    <row r="2441" spans="2:5">
      <c r="B2441" s="36"/>
      <c r="E2441" s="37"/>
    </row>
    <row r="2442" spans="2:5">
      <c r="B2442" s="36"/>
      <c r="C2442" s="38" t="s">
        <v>143</v>
      </c>
      <c r="D2442" s="39" t="str">
        <f>IF(Retenciones!$A76&lt;&gt;"",'Datos del Cliente'!$C$7,"")</f>
        <v/>
      </c>
      <c r="E2442" s="37"/>
    </row>
    <row r="2443" spans="2:5">
      <c r="B2443" s="36"/>
      <c r="C2443" s="38" t="s">
        <v>144</v>
      </c>
      <c r="D2443" s="39" t="str">
        <f>IF(Retenciones!$A76&lt;&gt;"",'Datos del Cliente'!$C$14,"")</f>
        <v/>
      </c>
      <c r="E2443" s="37"/>
    </row>
    <row r="2444" spans="2:5">
      <c r="B2444" s="36"/>
      <c r="E2444" s="37"/>
    </row>
    <row r="2445" spans="2:5" ht="15" customHeight="1">
      <c r="B2445" s="36"/>
      <c r="C2445" s="84" t="s">
        <v>145</v>
      </c>
      <c r="D2445" s="84"/>
      <c r="E2445" s="37"/>
    </row>
    <row r="2446" spans="2:5">
      <c r="B2446" s="36"/>
      <c r="C2446" s="84"/>
      <c r="D2446" s="84"/>
      <c r="E2446" s="37"/>
    </row>
    <row r="2447" spans="2:5">
      <c r="B2447" s="36"/>
      <c r="C2447" s="84"/>
      <c r="D2447" s="84"/>
      <c r="E2447" s="37"/>
    </row>
    <row r="2448" spans="2:5">
      <c r="B2448" s="46"/>
      <c r="C2448" s="47"/>
      <c r="D2448" s="47"/>
      <c r="E2448" s="48"/>
    </row>
    <row r="2450" spans="2:5" ht="25.5" customHeight="1">
      <c r="B2450" s="34"/>
      <c r="C2450" s="85" t="s">
        <v>127</v>
      </c>
      <c r="D2450" s="85"/>
      <c r="E2450" s="35"/>
    </row>
    <row r="2451" spans="2:5">
      <c r="B2451" s="36"/>
      <c r="E2451" s="37"/>
    </row>
    <row r="2452" spans="2:5">
      <c r="B2452" s="36"/>
      <c r="C2452" s="38" t="s">
        <v>128</v>
      </c>
      <c r="D2452" s="39" t="str">
        <f>IF(Retenciones!$A77&lt;&gt;"","0000-"&amp;TEXT(Retenciones!$I77,"YYYY")&amp;"-"&amp;TEXT((N('Datos del Cliente'!$C$17)+COUNTIF(Retenciones!$A$5:$A77,"&lt;&gt;")),"000000"),"")</f>
        <v/>
      </c>
      <c r="E2452" s="37"/>
    </row>
    <row r="2453" spans="2:5">
      <c r="B2453" s="36"/>
      <c r="C2453" s="38" t="s">
        <v>129</v>
      </c>
      <c r="D2453" s="39" t="str">
        <f>IF(Retenciones!$A77&lt;&gt;"",TEXT(Retenciones!$I77,"DD/MM/YYYY"),"")</f>
        <v/>
      </c>
      <c r="E2453" s="37"/>
    </row>
    <row r="2454" spans="2:5">
      <c r="B2454" s="36"/>
      <c r="E2454" s="37"/>
    </row>
    <row r="2455" spans="2:5">
      <c r="B2455" s="36"/>
      <c r="C2455" s="86" t="s">
        <v>130</v>
      </c>
      <c r="D2455" s="86"/>
      <c r="E2455" s="37"/>
    </row>
    <row r="2456" spans="2:5">
      <c r="B2456" s="36"/>
      <c r="C2456" s="38" t="s">
        <v>131</v>
      </c>
      <c r="D2456" s="39" t="str">
        <f>IF(Retenciones!$A77&lt;&gt;"",'Datos del Cliente'!$C$7,"")</f>
        <v/>
      </c>
      <c r="E2456" s="37"/>
    </row>
    <row r="2457" spans="2:5">
      <c r="B2457" s="36"/>
      <c r="C2457" s="38" t="s">
        <v>132</v>
      </c>
      <c r="D2457" s="40" t="str">
        <f>IFERROR(IF(Retenciones!$A77&lt;&gt;"",+('Datos del Cliente'!$C$8),""),"")</f>
        <v/>
      </c>
      <c r="E2457" s="37"/>
    </row>
    <row r="2458" spans="2:5" ht="25.5" customHeight="1">
      <c r="B2458" s="36"/>
      <c r="C2458" s="38" t="s">
        <v>133</v>
      </c>
      <c r="D2458" s="41" t="str">
        <f>IF(Retenciones!$A77&lt;&gt;"",'Datos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458" s="37"/>
    </row>
    <row r="2459" spans="2:5">
      <c r="B2459" s="36"/>
      <c r="E2459" s="37"/>
    </row>
    <row r="2460" spans="2:5">
      <c r="B2460" s="36"/>
      <c r="C2460" s="86" t="s">
        <v>134</v>
      </c>
      <c r="D2460" s="86"/>
      <c r="E2460" s="37"/>
    </row>
    <row r="2461" spans="2:5">
      <c r="B2461" s="36"/>
      <c r="C2461" s="38" t="s">
        <v>131</v>
      </c>
      <c r="D2461" s="39" t="str">
        <f>IFERROR(IF(Retenciones!$A77&lt;&gt;"",INDEX('Sujetos Retenidos'!$B$5:$B$204,MATCH(Retenciones!$O77,'Sujetos Retenidos'!$A$5:$A$204,0)),""),"")</f>
        <v/>
      </c>
      <c r="E2461" s="37"/>
    </row>
    <row r="2462" spans="2:5">
      <c r="B2462" s="36"/>
      <c r="C2462" s="38" t="s">
        <v>132</v>
      </c>
      <c r="D2462" s="40" t="str">
        <f>IFERROR(IF(Retenciones!$A77&lt;&gt;"",+INDEX('Sujetos Retenidos'!$A$5:$A$204,MATCH(Retenciones!$O77,'Sujetos Retenidos'!$A$5:$A$204,0)),""),"")</f>
        <v/>
      </c>
      <c r="E2462" s="37"/>
    </row>
    <row r="2463" spans="2:5" ht="25.5" customHeight="1">
      <c r="B2463" s="36"/>
      <c r="C2463" s="38" t="s">
        <v>133</v>
      </c>
      <c r="D2463" s="41" t="str">
        <f>IFERROR(IF(Retenciones!$A77&lt;&gt;"",INDEX('Sujetos Retenidos'!$C$5:$C$204,MATCH(Retenciones!$O77,'Sujetos Retenidos'!$A$5:$A$204,0))&amp;" Localidad: "&amp;INDEX('Sujetos Retenidos'!$D$5:$D$204,MATCH(Retenciones!$O77,'Sujetos Retenidos'!$A$5:$A$204,0))&amp;" Provincia: "&amp;IF(ISNUMBER(SEARCH(" - ",INDEX('Sujetos Retenidos'!$E$5:$E$204,MATCH(Retenciones!$O77,'Sujetos Retenidos'!$A$5:$A$204,0)))),MID(INDEX('Sujetos Retenidos'!$E$5:$E$204,MATCH(Retenciones!$O77,'Sujetos Retenidos'!$A$5:$A$204,0)),SEARCH(" - ",INDEX('Sujetos Retenidos'!$E$5:$E$204,MATCH(Retenciones!$O77,'Sujetos Retenidos'!$A$5:$A$204,0)))+3,255),INDEX('Sujetos Retenidos'!$E$5:$E$204,MATCH(Retenciones!$O77,'Sujetos Retenidos'!$A$5:$A$204,0)))&amp;" C.P.: "&amp;INDEX('Sujetos Retenidos'!$F$5:$F$204,MATCH(Retenciones!$O77,'Sujetos Retenidos'!$A$5:$A$204,0)),""),"")</f>
        <v/>
      </c>
      <c r="E2463" s="37"/>
    </row>
    <row r="2464" spans="2:5">
      <c r="B2464" s="36"/>
      <c r="E2464" s="37"/>
    </row>
    <row r="2465" spans="2:5">
      <c r="B2465" s="36"/>
      <c r="C2465" s="86" t="s">
        <v>135</v>
      </c>
      <c r="D2465" s="86"/>
      <c r="E2465" s="37"/>
    </row>
    <row r="2466" spans="2:5" ht="21.75" customHeight="1">
      <c r="B2466" s="36"/>
      <c r="C2466" s="38" t="s">
        <v>136</v>
      </c>
      <c r="D2466" s="41" t="str">
        <f>IF(Retenciones!$A77&lt;&gt;"",SUBSTITUTE(IF(ISNUMBER(SEARCH(" (",IF(ISNUMBER(SEARCH(" - ",Retenciones!$E77)),MID(Retenciones!$E77,SEARCH(" - ",Retenciones!$E77)+3,255),Retenciones!$E77))),LEFT(IF(ISNUMBER(SEARCH(" - ",Retenciones!$E77)),MID(Retenciones!$E77,SEARCH(" - ",Retenciones!$E77)+3,255),Retenciones!$E77),SEARCH(" (",IF(ISNUMBER(SEARCH(" - ",Retenciones!$E77)),MID(Retenciones!$E77,SEARCH(" - ",Retenciones!$E77)+3,255),Retenciones!$E77))-1),IF(ISNUMBER(SEARCH(" - ",Retenciones!$E77)),MID(Retenciones!$E77,SEARCH(" - ",Retenciones!$E77)+3,255),Retenciones!$E77)),"—","-"),"")</f>
        <v/>
      </c>
      <c r="E2466" s="37"/>
    </row>
    <row r="2467" spans="2:5" ht="21.75" customHeight="1">
      <c r="B2467" s="36"/>
      <c r="C2467" s="38" t="s">
        <v>137</v>
      </c>
      <c r="D2467" s="41" t="str">
        <f>IF(Retenciones!$A77&lt;&gt;"",IF(ISNUMBER(SEARCH(" - ",Retenciones!$F77)),MID(Retenciones!$F77,SEARCH(" - ",Retenciones!$F77)+3,255),Retenciones!$F77),"")</f>
        <v/>
      </c>
      <c r="E2467" s="37"/>
    </row>
    <row r="2468" spans="2:5" ht="21.75" customHeight="1">
      <c r="B2468" s="36"/>
      <c r="C2468" s="38" t="s">
        <v>138</v>
      </c>
      <c r="D2468" s="41" t="str">
        <f>IF(Retenciones!$A77&lt;&gt;"",Retenciones!$A77&amp;" Nro. "&amp;TEXT(Retenciones!$C77,"000000000000"),"")</f>
        <v/>
      </c>
      <c r="E2468" s="37"/>
    </row>
    <row r="2469" spans="2:5">
      <c r="B2469" s="36"/>
      <c r="C2469" s="38" t="s">
        <v>139</v>
      </c>
      <c r="D2469" s="42" t="str">
        <f>IF(Retenciones!$A77&lt;&gt;"","$ "&amp;IF(MID(TEXT(INT(ROUND(Retenciones!$D77,2)),"000000000000"),1,3)&lt;&gt;"000",TEXT(VALUE(MID(TEXT(INT(ROUND(Retenciones!$D77,2)),"000000000000"),1,3)),"0")&amp;"."&amp;MID(TEXT(INT(ROUND(Retenciones!$D77,2)),"000000000000"),4,3)&amp;"."&amp;MID(TEXT(INT(ROUND(Retenciones!$D77,2)),"000000000000"),7,3)&amp;"."&amp;MID(TEXT(INT(ROUND(Retenciones!$D77,2)),"000000000000"),10,3),IF(MID(TEXT(INT(ROUND(Retenciones!$D77,2)),"000000000000"),4,3)&lt;&gt;"000",TEXT(VALUE(MID(TEXT(INT(ROUND(Retenciones!$D77,2)),"000000000000"),4,3)),"0")&amp;"."&amp;MID(TEXT(INT(ROUND(Retenciones!$D77,2)),"000000000000"),7,3)&amp;"."&amp;MID(TEXT(INT(ROUND(Retenciones!$D77,2)),"000000000000"),10,3),IF(MID(TEXT(INT(ROUND(Retenciones!$D77,2)),"000000000000"),7,3)&lt;&gt;"000",TEXT(VALUE(MID(TEXT(INT(ROUND(Retenciones!$D77,2)),"000000000000"),7,3)),"0")&amp;"."&amp;MID(TEXT(INT(ROUND(Retenciones!$D77,2)),"000000000000"),10,3),TEXT(VALUE(MID(TEXT(INT(ROUND(Retenciones!$D77,2)),"000000000000"),10,3)),"0"))))&amp;","&amp;TEXT(ROUND((ROUND(Retenciones!$D77,2)-INT(ROUND(Retenciones!$D77,2)))*100,0),"00"),"")</f>
        <v/>
      </c>
      <c r="E2469" s="37"/>
    </row>
    <row r="2470" spans="2:5">
      <c r="B2470" s="36"/>
      <c r="C2470" s="38" t="s">
        <v>140</v>
      </c>
      <c r="D2470" s="39" t="str">
        <f>IF(Retenciones!$A77&lt;&gt;"","NO","")</f>
        <v/>
      </c>
      <c r="E2470" s="37"/>
    </row>
    <row r="2471" spans="2:5">
      <c r="B2471" s="36"/>
      <c r="C2471" s="38" t="s">
        <v>141</v>
      </c>
      <c r="D2471" s="43" t="str">
        <f>IF(Retenciones!$A77&lt;&gt;"","$ "&amp;IF(MID(TEXT(INT(ROUND(Retenciones!$K77,2)),"000000000000"),1,3)&lt;&gt;"000",TEXT(VALUE(MID(TEXT(INT(ROUND(Retenciones!$K77,2)),"000000000000"),1,3)),"0")&amp;"."&amp;MID(TEXT(INT(ROUND(Retenciones!$K77,2)),"000000000000"),4,3)&amp;"."&amp;MID(TEXT(INT(ROUND(Retenciones!$K77,2)),"000000000000"),7,3)&amp;"."&amp;MID(TEXT(INT(ROUND(Retenciones!$K77,2)),"000000000000"),10,3),IF(MID(TEXT(INT(ROUND(Retenciones!$K77,2)),"000000000000"),4,3)&lt;&gt;"000",TEXT(VALUE(MID(TEXT(INT(ROUND(Retenciones!$K77,2)),"000000000000"),4,3)),"0")&amp;"."&amp;MID(TEXT(INT(ROUND(Retenciones!$K77,2)),"000000000000"),7,3)&amp;"."&amp;MID(TEXT(INT(ROUND(Retenciones!$K77,2)),"000000000000"),10,3),IF(MID(TEXT(INT(ROUND(Retenciones!$K77,2)),"000000000000"),7,3)&lt;&gt;"000",TEXT(VALUE(MID(TEXT(INT(ROUND(Retenciones!$K77,2)),"000000000000"),7,3)),"0")&amp;"."&amp;MID(TEXT(INT(ROUND(Retenciones!$K77,2)),"000000000000"),10,3),TEXT(VALUE(MID(TEXT(INT(ROUND(Retenciones!$K77,2)),"000000000000"),10,3)),"0"))))&amp;","&amp;TEXT(ROUND((ROUND(Retenciones!$K77,2)-INT(ROUND(Retenciones!$K77,2)))*100,0),"00"),"")</f>
        <v/>
      </c>
      <c r="E2471" s="37"/>
    </row>
    <row r="2472" spans="2:5">
      <c r="B2472" s="36"/>
      <c r="E2472" s="37"/>
    </row>
    <row r="2473" spans="2:5">
      <c r="B2473" s="36"/>
      <c r="E2473" s="37"/>
    </row>
    <row r="2474" spans="2:5">
      <c r="B2474" s="36"/>
      <c r="C2474" s="44" t="s">
        <v>142</v>
      </c>
      <c r="D2474" s="45"/>
      <c r="E2474" s="37"/>
    </row>
    <row r="2475" spans="2:5">
      <c r="B2475" s="36"/>
      <c r="E2475" s="37"/>
    </row>
    <row r="2476" spans="2:5">
      <c r="B2476" s="36"/>
      <c r="C2476" s="38" t="s">
        <v>143</v>
      </c>
      <c r="D2476" s="39" t="str">
        <f>IF(Retenciones!$A77&lt;&gt;"",'Datos del Cliente'!$C$7,"")</f>
        <v/>
      </c>
      <c r="E2476" s="37"/>
    </row>
    <row r="2477" spans="2:5">
      <c r="B2477" s="36"/>
      <c r="C2477" s="38" t="s">
        <v>144</v>
      </c>
      <c r="D2477" s="39" t="str">
        <f>IF(Retenciones!$A77&lt;&gt;"",'Datos del Cliente'!$C$14,"")</f>
        <v/>
      </c>
      <c r="E2477" s="37"/>
    </row>
    <row r="2478" spans="2:5">
      <c r="B2478" s="36"/>
      <c r="E2478" s="37"/>
    </row>
    <row r="2479" spans="2:5" ht="15" customHeight="1">
      <c r="B2479" s="36"/>
      <c r="C2479" s="84" t="s">
        <v>145</v>
      </c>
      <c r="D2479" s="84"/>
      <c r="E2479" s="37"/>
    </row>
    <row r="2480" spans="2:5">
      <c r="B2480" s="36"/>
      <c r="C2480" s="84"/>
      <c r="D2480" s="84"/>
      <c r="E2480" s="37"/>
    </row>
    <row r="2481" spans="2:5">
      <c r="B2481" s="36"/>
      <c r="C2481" s="84"/>
      <c r="D2481" s="84"/>
      <c r="E2481" s="37"/>
    </row>
    <row r="2482" spans="2:5">
      <c r="B2482" s="46"/>
      <c r="C2482" s="47"/>
      <c r="D2482" s="47"/>
      <c r="E2482" s="48"/>
    </row>
    <row r="2484" spans="2:5" ht="25.5" customHeight="1">
      <c r="B2484" s="34"/>
      <c r="C2484" s="85" t="s">
        <v>127</v>
      </c>
      <c r="D2484" s="85"/>
      <c r="E2484" s="35"/>
    </row>
    <row r="2485" spans="2:5">
      <c r="B2485" s="36"/>
      <c r="E2485" s="37"/>
    </row>
    <row r="2486" spans="2:5">
      <c r="B2486" s="36"/>
      <c r="C2486" s="38" t="s">
        <v>128</v>
      </c>
      <c r="D2486" s="39" t="str">
        <f>IF(Retenciones!$A78&lt;&gt;"","0000-"&amp;TEXT(Retenciones!$I78,"YYYY")&amp;"-"&amp;TEXT((N('Datos del Cliente'!$C$17)+COUNTIF(Retenciones!$A$5:$A78,"&lt;&gt;")),"000000"),"")</f>
        <v/>
      </c>
      <c r="E2486" s="37"/>
    </row>
    <row r="2487" spans="2:5">
      <c r="B2487" s="36"/>
      <c r="C2487" s="38" t="s">
        <v>129</v>
      </c>
      <c r="D2487" s="39" t="str">
        <f>IF(Retenciones!$A78&lt;&gt;"",TEXT(Retenciones!$I78,"DD/MM/YYYY"),"")</f>
        <v/>
      </c>
      <c r="E2487" s="37"/>
    </row>
    <row r="2488" spans="2:5">
      <c r="B2488" s="36"/>
      <c r="E2488" s="37"/>
    </row>
    <row r="2489" spans="2:5">
      <c r="B2489" s="36"/>
      <c r="C2489" s="86" t="s">
        <v>130</v>
      </c>
      <c r="D2489" s="86"/>
      <c r="E2489" s="37"/>
    </row>
    <row r="2490" spans="2:5">
      <c r="B2490" s="36"/>
      <c r="C2490" s="38" t="s">
        <v>131</v>
      </c>
      <c r="D2490" s="39" t="str">
        <f>IF(Retenciones!$A78&lt;&gt;"",'Datos del Cliente'!$C$7,"")</f>
        <v/>
      </c>
      <c r="E2490" s="37"/>
    </row>
    <row r="2491" spans="2:5">
      <c r="B2491" s="36"/>
      <c r="C2491" s="38" t="s">
        <v>132</v>
      </c>
      <c r="D2491" s="40" t="str">
        <f>IFERROR(IF(Retenciones!$A78&lt;&gt;"",+('Datos del Cliente'!$C$8),""),"")</f>
        <v/>
      </c>
      <c r="E2491" s="37"/>
    </row>
    <row r="2492" spans="2:5" ht="25.5" customHeight="1">
      <c r="B2492" s="36"/>
      <c r="C2492" s="38" t="s">
        <v>133</v>
      </c>
      <c r="D2492" s="41" t="str">
        <f>IF(Retenciones!$A78&lt;&gt;"",'Datos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492" s="37"/>
    </row>
    <row r="2493" spans="2:5">
      <c r="B2493" s="36"/>
      <c r="E2493" s="37"/>
    </row>
    <row r="2494" spans="2:5">
      <c r="B2494" s="36"/>
      <c r="C2494" s="86" t="s">
        <v>134</v>
      </c>
      <c r="D2494" s="86"/>
      <c r="E2494" s="37"/>
    </row>
    <row r="2495" spans="2:5">
      <c r="B2495" s="36"/>
      <c r="C2495" s="38" t="s">
        <v>131</v>
      </c>
      <c r="D2495" s="39" t="str">
        <f>IFERROR(IF(Retenciones!$A78&lt;&gt;"",INDEX('Sujetos Retenidos'!$B$5:$B$204,MATCH(Retenciones!$O78,'Sujetos Retenidos'!$A$5:$A$204,0)),""),"")</f>
        <v/>
      </c>
      <c r="E2495" s="37"/>
    </row>
    <row r="2496" spans="2:5">
      <c r="B2496" s="36"/>
      <c r="C2496" s="38" t="s">
        <v>132</v>
      </c>
      <c r="D2496" s="40" t="str">
        <f>IFERROR(IF(Retenciones!$A78&lt;&gt;"",+INDEX('Sujetos Retenidos'!$A$5:$A$204,MATCH(Retenciones!$O78,'Sujetos Retenidos'!$A$5:$A$204,0)),""),"")</f>
        <v/>
      </c>
      <c r="E2496" s="37"/>
    </row>
    <row r="2497" spans="2:5" ht="25.5" customHeight="1">
      <c r="B2497" s="36"/>
      <c r="C2497" s="38" t="s">
        <v>133</v>
      </c>
      <c r="D2497" s="41" t="str">
        <f>IFERROR(IF(Retenciones!$A78&lt;&gt;"",INDEX('Sujetos Retenidos'!$C$5:$C$204,MATCH(Retenciones!$O78,'Sujetos Retenidos'!$A$5:$A$204,0))&amp;" Localidad: "&amp;INDEX('Sujetos Retenidos'!$D$5:$D$204,MATCH(Retenciones!$O78,'Sujetos Retenidos'!$A$5:$A$204,0))&amp;" Provincia: "&amp;IF(ISNUMBER(SEARCH(" - ",INDEX('Sujetos Retenidos'!$E$5:$E$204,MATCH(Retenciones!$O78,'Sujetos Retenidos'!$A$5:$A$204,0)))),MID(INDEX('Sujetos Retenidos'!$E$5:$E$204,MATCH(Retenciones!$O78,'Sujetos Retenidos'!$A$5:$A$204,0)),SEARCH(" - ",INDEX('Sujetos Retenidos'!$E$5:$E$204,MATCH(Retenciones!$O78,'Sujetos Retenidos'!$A$5:$A$204,0)))+3,255),INDEX('Sujetos Retenidos'!$E$5:$E$204,MATCH(Retenciones!$O78,'Sujetos Retenidos'!$A$5:$A$204,0)))&amp;" C.P.: "&amp;INDEX('Sujetos Retenidos'!$F$5:$F$204,MATCH(Retenciones!$O78,'Sujetos Retenidos'!$A$5:$A$204,0)),""),"")</f>
        <v/>
      </c>
      <c r="E2497" s="37"/>
    </row>
    <row r="2498" spans="2:5">
      <c r="B2498" s="36"/>
      <c r="E2498" s="37"/>
    </row>
    <row r="2499" spans="2:5">
      <c r="B2499" s="36"/>
      <c r="C2499" s="86" t="s">
        <v>135</v>
      </c>
      <c r="D2499" s="86"/>
      <c r="E2499" s="37"/>
    </row>
    <row r="2500" spans="2:5" ht="21.75" customHeight="1">
      <c r="B2500" s="36"/>
      <c r="C2500" s="38" t="s">
        <v>136</v>
      </c>
      <c r="D2500" s="41" t="str">
        <f>IF(Retenciones!$A78&lt;&gt;"",SUBSTITUTE(IF(ISNUMBER(SEARCH(" (",IF(ISNUMBER(SEARCH(" - ",Retenciones!$E78)),MID(Retenciones!$E78,SEARCH(" - ",Retenciones!$E78)+3,255),Retenciones!$E78))),LEFT(IF(ISNUMBER(SEARCH(" - ",Retenciones!$E78)),MID(Retenciones!$E78,SEARCH(" - ",Retenciones!$E78)+3,255),Retenciones!$E78),SEARCH(" (",IF(ISNUMBER(SEARCH(" - ",Retenciones!$E78)),MID(Retenciones!$E78,SEARCH(" - ",Retenciones!$E78)+3,255),Retenciones!$E78))-1),IF(ISNUMBER(SEARCH(" - ",Retenciones!$E78)),MID(Retenciones!$E78,SEARCH(" - ",Retenciones!$E78)+3,255),Retenciones!$E78)),"—","-"),"")</f>
        <v/>
      </c>
      <c r="E2500" s="37"/>
    </row>
    <row r="2501" spans="2:5" ht="21.75" customHeight="1">
      <c r="B2501" s="36"/>
      <c r="C2501" s="38" t="s">
        <v>137</v>
      </c>
      <c r="D2501" s="41" t="str">
        <f>IF(Retenciones!$A78&lt;&gt;"",IF(ISNUMBER(SEARCH(" - ",Retenciones!$F78)),MID(Retenciones!$F78,SEARCH(" - ",Retenciones!$F78)+3,255),Retenciones!$F78),"")</f>
        <v/>
      </c>
      <c r="E2501" s="37"/>
    </row>
    <row r="2502" spans="2:5" ht="21.75" customHeight="1">
      <c r="B2502" s="36"/>
      <c r="C2502" s="38" t="s">
        <v>138</v>
      </c>
      <c r="D2502" s="41" t="str">
        <f>IF(Retenciones!$A78&lt;&gt;"",Retenciones!$A78&amp;" Nro. "&amp;TEXT(Retenciones!$C78,"000000000000"),"")</f>
        <v/>
      </c>
      <c r="E2502" s="37"/>
    </row>
    <row r="2503" spans="2:5">
      <c r="B2503" s="36"/>
      <c r="C2503" s="38" t="s">
        <v>139</v>
      </c>
      <c r="D2503" s="42" t="str">
        <f>IF(Retenciones!$A78&lt;&gt;"","$ "&amp;IF(MID(TEXT(INT(ROUND(Retenciones!$D78,2)),"000000000000"),1,3)&lt;&gt;"000",TEXT(VALUE(MID(TEXT(INT(ROUND(Retenciones!$D78,2)),"000000000000"),1,3)),"0")&amp;"."&amp;MID(TEXT(INT(ROUND(Retenciones!$D78,2)),"000000000000"),4,3)&amp;"."&amp;MID(TEXT(INT(ROUND(Retenciones!$D78,2)),"000000000000"),7,3)&amp;"."&amp;MID(TEXT(INT(ROUND(Retenciones!$D78,2)),"000000000000"),10,3),IF(MID(TEXT(INT(ROUND(Retenciones!$D78,2)),"000000000000"),4,3)&lt;&gt;"000",TEXT(VALUE(MID(TEXT(INT(ROUND(Retenciones!$D78,2)),"000000000000"),4,3)),"0")&amp;"."&amp;MID(TEXT(INT(ROUND(Retenciones!$D78,2)),"000000000000"),7,3)&amp;"."&amp;MID(TEXT(INT(ROUND(Retenciones!$D78,2)),"000000000000"),10,3),IF(MID(TEXT(INT(ROUND(Retenciones!$D78,2)),"000000000000"),7,3)&lt;&gt;"000",TEXT(VALUE(MID(TEXT(INT(ROUND(Retenciones!$D78,2)),"000000000000"),7,3)),"0")&amp;"."&amp;MID(TEXT(INT(ROUND(Retenciones!$D78,2)),"000000000000"),10,3),TEXT(VALUE(MID(TEXT(INT(ROUND(Retenciones!$D78,2)),"000000000000"),10,3)),"0"))))&amp;","&amp;TEXT(ROUND((ROUND(Retenciones!$D78,2)-INT(ROUND(Retenciones!$D78,2)))*100,0),"00"),"")</f>
        <v/>
      </c>
      <c r="E2503" s="37"/>
    </row>
    <row r="2504" spans="2:5">
      <c r="B2504" s="36"/>
      <c r="C2504" s="38" t="s">
        <v>140</v>
      </c>
      <c r="D2504" s="39" t="str">
        <f>IF(Retenciones!$A78&lt;&gt;"","NO","")</f>
        <v/>
      </c>
      <c r="E2504" s="37"/>
    </row>
    <row r="2505" spans="2:5">
      <c r="B2505" s="36"/>
      <c r="C2505" s="38" t="s">
        <v>141</v>
      </c>
      <c r="D2505" s="43" t="str">
        <f>IF(Retenciones!$A78&lt;&gt;"","$ "&amp;IF(MID(TEXT(INT(ROUND(Retenciones!$K78,2)),"000000000000"),1,3)&lt;&gt;"000",TEXT(VALUE(MID(TEXT(INT(ROUND(Retenciones!$K78,2)),"000000000000"),1,3)),"0")&amp;"."&amp;MID(TEXT(INT(ROUND(Retenciones!$K78,2)),"000000000000"),4,3)&amp;"."&amp;MID(TEXT(INT(ROUND(Retenciones!$K78,2)),"000000000000"),7,3)&amp;"."&amp;MID(TEXT(INT(ROUND(Retenciones!$K78,2)),"000000000000"),10,3),IF(MID(TEXT(INT(ROUND(Retenciones!$K78,2)),"000000000000"),4,3)&lt;&gt;"000",TEXT(VALUE(MID(TEXT(INT(ROUND(Retenciones!$K78,2)),"000000000000"),4,3)),"0")&amp;"."&amp;MID(TEXT(INT(ROUND(Retenciones!$K78,2)),"000000000000"),7,3)&amp;"."&amp;MID(TEXT(INT(ROUND(Retenciones!$K78,2)),"000000000000"),10,3),IF(MID(TEXT(INT(ROUND(Retenciones!$K78,2)),"000000000000"),7,3)&lt;&gt;"000",TEXT(VALUE(MID(TEXT(INT(ROUND(Retenciones!$K78,2)),"000000000000"),7,3)),"0")&amp;"."&amp;MID(TEXT(INT(ROUND(Retenciones!$K78,2)),"000000000000"),10,3),TEXT(VALUE(MID(TEXT(INT(ROUND(Retenciones!$K78,2)),"000000000000"),10,3)),"0"))))&amp;","&amp;TEXT(ROUND((ROUND(Retenciones!$K78,2)-INT(ROUND(Retenciones!$K78,2)))*100,0),"00"),"")</f>
        <v/>
      </c>
      <c r="E2505" s="37"/>
    </row>
    <row r="2506" spans="2:5">
      <c r="B2506" s="36"/>
      <c r="E2506" s="37"/>
    </row>
    <row r="2507" spans="2:5">
      <c r="B2507" s="36"/>
      <c r="E2507" s="37"/>
    </row>
    <row r="2508" spans="2:5">
      <c r="B2508" s="36"/>
      <c r="C2508" s="44" t="s">
        <v>142</v>
      </c>
      <c r="D2508" s="45"/>
      <c r="E2508" s="37"/>
    </row>
    <row r="2509" spans="2:5">
      <c r="B2509" s="36"/>
      <c r="E2509" s="37"/>
    </row>
    <row r="2510" spans="2:5">
      <c r="B2510" s="36"/>
      <c r="C2510" s="38" t="s">
        <v>143</v>
      </c>
      <c r="D2510" s="39" t="str">
        <f>IF(Retenciones!$A78&lt;&gt;"",'Datos del Cliente'!$C$7,"")</f>
        <v/>
      </c>
      <c r="E2510" s="37"/>
    </row>
    <row r="2511" spans="2:5">
      <c r="B2511" s="36"/>
      <c r="C2511" s="38" t="s">
        <v>144</v>
      </c>
      <c r="D2511" s="39" t="str">
        <f>IF(Retenciones!$A78&lt;&gt;"",'Datos del Cliente'!$C$14,"")</f>
        <v/>
      </c>
      <c r="E2511" s="37"/>
    </row>
    <row r="2512" spans="2:5">
      <c r="B2512" s="36"/>
      <c r="E2512" s="37"/>
    </row>
    <row r="2513" spans="2:5" ht="15" customHeight="1">
      <c r="B2513" s="36"/>
      <c r="C2513" s="84" t="s">
        <v>145</v>
      </c>
      <c r="D2513" s="84"/>
      <c r="E2513" s="37"/>
    </row>
    <row r="2514" spans="2:5">
      <c r="B2514" s="36"/>
      <c r="C2514" s="84"/>
      <c r="D2514" s="84"/>
      <c r="E2514" s="37"/>
    </row>
    <row r="2515" spans="2:5">
      <c r="B2515" s="36"/>
      <c r="C2515" s="84"/>
      <c r="D2515" s="84"/>
      <c r="E2515" s="37"/>
    </row>
    <row r="2516" spans="2:5">
      <c r="B2516" s="46"/>
      <c r="C2516" s="47"/>
      <c r="D2516" s="47"/>
      <c r="E2516" s="48"/>
    </row>
    <row r="2518" spans="2:5" ht="25.5" customHeight="1">
      <c r="B2518" s="34"/>
      <c r="C2518" s="85" t="s">
        <v>127</v>
      </c>
      <c r="D2518" s="85"/>
      <c r="E2518" s="35"/>
    </row>
    <row r="2519" spans="2:5">
      <c r="B2519" s="36"/>
      <c r="E2519" s="37"/>
    </row>
    <row r="2520" spans="2:5">
      <c r="B2520" s="36"/>
      <c r="C2520" s="38" t="s">
        <v>128</v>
      </c>
      <c r="D2520" s="39" t="str">
        <f>IF(Retenciones!$A79&lt;&gt;"","0000-"&amp;TEXT(Retenciones!$I79,"YYYY")&amp;"-"&amp;TEXT((N('Datos del Cliente'!$C$17)+COUNTIF(Retenciones!$A$5:$A79,"&lt;&gt;")),"000000"),"")</f>
        <v/>
      </c>
      <c r="E2520" s="37"/>
    </row>
    <row r="2521" spans="2:5">
      <c r="B2521" s="36"/>
      <c r="C2521" s="38" t="s">
        <v>129</v>
      </c>
      <c r="D2521" s="39" t="str">
        <f>IF(Retenciones!$A79&lt;&gt;"",TEXT(Retenciones!$I79,"DD/MM/YYYY"),"")</f>
        <v/>
      </c>
      <c r="E2521" s="37"/>
    </row>
    <row r="2522" spans="2:5">
      <c r="B2522" s="36"/>
      <c r="E2522" s="37"/>
    </row>
    <row r="2523" spans="2:5">
      <c r="B2523" s="36"/>
      <c r="C2523" s="86" t="s">
        <v>130</v>
      </c>
      <c r="D2523" s="86"/>
      <c r="E2523" s="37"/>
    </row>
    <row r="2524" spans="2:5">
      <c r="B2524" s="36"/>
      <c r="C2524" s="38" t="s">
        <v>131</v>
      </c>
      <c r="D2524" s="39" t="str">
        <f>IF(Retenciones!$A79&lt;&gt;"",'Datos del Cliente'!$C$7,"")</f>
        <v/>
      </c>
      <c r="E2524" s="37"/>
    </row>
    <row r="2525" spans="2:5">
      <c r="B2525" s="36"/>
      <c r="C2525" s="38" t="s">
        <v>132</v>
      </c>
      <c r="D2525" s="40" t="str">
        <f>IFERROR(IF(Retenciones!$A79&lt;&gt;"",+('Datos del Cliente'!$C$8),""),"")</f>
        <v/>
      </c>
      <c r="E2525" s="37"/>
    </row>
    <row r="2526" spans="2:5" ht="25.5" customHeight="1">
      <c r="B2526" s="36"/>
      <c r="C2526" s="38" t="s">
        <v>133</v>
      </c>
      <c r="D2526" s="41" t="str">
        <f>IF(Retenciones!$A79&lt;&gt;"",'Datos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526" s="37"/>
    </row>
    <row r="2527" spans="2:5">
      <c r="B2527" s="36"/>
      <c r="E2527" s="37"/>
    </row>
    <row r="2528" spans="2:5">
      <c r="B2528" s="36"/>
      <c r="C2528" s="86" t="s">
        <v>134</v>
      </c>
      <c r="D2528" s="86"/>
      <c r="E2528" s="37"/>
    </row>
    <row r="2529" spans="2:5">
      <c r="B2529" s="36"/>
      <c r="C2529" s="38" t="s">
        <v>131</v>
      </c>
      <c r="D2529" s="39" t="str">
        <f>IFERROR(IF(Retenciones!$A79&lt;&gt;"",INDEX('Sujetos Retenidos'!$B$5:$B$204,MATCH(Retenciones!$O79,'Sujetos Retenidos'!$A$5:$A$204,0)),""),"")</f>
        <v/>
      </c>
      <c r="E2529" s="37"/>
    </row>
    <row r="2530" spans="2:5">
      <c r="B2530" s="36"/>
      <c r="C2530" s="38" t="s">
        <v>132</v>
      </c>
      <c r="D2530" s="40" t="str">
        <f>IFERROR(IF(Retenciones!$A79&lt;&gt;"",+INDEX('Sujetos Retenidos'!$A$5:$A$204,MATCH(Retenciones!$O79,'Sujetos Retenidos'!$A$5:$A$204,0)),""),"")</f>
        <v/>
      </c>
      <c r="E2530" s="37"/>
    </row>
    <row r="2531" spans="2:5" ht="25.5" customHeight="1">
      <c r="B2531" s="36"/>
      <c r="C2531" s="38" t="s">
        <v>133</v>
      </c>
      <c r="D2531" s="41" t="str">
        <f>IFERROR(IF(Retenciones!$A79&lt;&gt;"",INDEX('Sujetos Retenidos'!$C$5:$C$204,MATCH(Retenciones!$O79,'Sujetos Retenidos'!$A$5:$A$204,0))&amp;" Localidad: "&amp;INDEX('Sujetos Retenidos'!$D$5:$D$204,MATCH(Retenciones!$O79,'Sujetos Retenidos'!$A$5:$A$204,0))&amp;" Provincia: "&amp;IF(ISNUMBER(SEARCH(" - ",INDEX('Sujetos Retenidos'!$E$5:$E$204,MATCH(Retenciones!$O79,'Sujetos Retenidos'!$A$5:$A$204,0)))),MID(INDEX('Sujetos Retenidos'!$E$5:$E$204,MATCH(Retenciones!$O79,'Sujetos Retenidos'!$A$5:$A$204,0)),SEARCH(" - ",INDEX('Sujetos Retenidos'!$E$5:$E$204,MATCH(Retenciones!$O79,'Sujetos Retenidos'!$A$5:$A$204,0)))+3,255),INDEX('Sujetos Retenidos'!$E$5:$E$204,MATCH(Retenciones!$O79,'Sujetos Retenidos'!$A$5:$A$204,0)))&amp;" C.P.: "&amp;INDEX('Sujetos Retenidos'!$F$5:$F$204,MATCH(Retenciones!$O79,'Sujetos Retenidos'!$A$5:$A$204,0)),""),"")</f>
        <v/>
      </c>
      <c r="E2531" s="37"/>
    </row>
    <row r="2532" spans="2:5">
      <c r="B2532" s="36"/>
      <c r="E2532" s="37"/>
    </row>
    <row r="2533" spans="2:5">
      <c r="B2533" s="36"/>
      <c r="C2533" s="86" t="s">
        <v>135</v>
      </c>
      <c r="D2533" s="86"/>
      <c r="E2533" s="37"/>
    </row>
    <row r="2534" spans="2:5" ht="21.75" customHeight="1">
      <c r="B2534" s="36"/>
      <c r="C2534" s="38" t="s">
        <v>136</v>
      </c>
      <c r="D2534" s="41" t="str">
        <f>IF(Retenciones!$A79&lt;&gt;"",SUBSTITUTE(IF(ISNUMBER(SEARCH(" (",IF(ISNUMBER(SEARCH(" - ",Retenciones!$E79)),MID(Retenciones!$E79,SEARCH(" - ",Retenciones!$E79)+3,255),Retenciones!$E79))),LEFT(IF(ISNUMBER(SEARCH(" - ",Retenciones!$E79)),MID(Retenciones!$E79,SEARCH(" - ",Retenciones!$E79)+3,255),Retenciones!$E79),SEARCH(" (",IF(ISNUMBER(SEARCH(" - ",Retenciones!$E79)),MID(Retenciones!$E79,SEARCH(" - ",Retenciones!$E79)+3,255),Retenciones!$E79))-1),IF(ISNUMBER(SEARCH(" - ",Retenciones!$E79)),MID(Retenciones!$E79,SEARCH(" - ",Retenciones!$E79)+3,255),Retenciones!$E79)),"—","-"),"")</f>
        <v/>
      </c>
      <c r="E2534" s="37"/>
    </row>
    <row r="2535" spans="2:5" ht="21.75" customHeight="1">
      <c r="B2535" s="36"/>
      <c r="C2535" s="38" t="s">
        <v>137</v>
      </c>
      <c r="D2535" s="41" t="str">
        <f>IF(Retenciones!$A79&lt;&gt;"",IF(ISNUMBER(SEARCH(" - ",Retenciones!$F79)),MID(Retenciones!$F79,SEARCH(" - ",Retenciones!$F79)+3,255),Retenciones!$F79),"")</f>
        <v/>
      </c>
      <c r="E2535" s="37"/>
    </row>
    <row r="2536" spans="2:5" ht="21.75" customHeight="1">
      <c r="B2536" s="36"/>
      <c r="C2536" s="38" t="s">
        <v>138</v>
      </c>
      <c r="D2536" s="41" t="str">
        <f>IF(Retenciones!$A79&lt;&gt;"",Retenciones!$A79&amp;" Nro. "&amp;TEXT(Retenciones!$C79,"000000000000"),"")</f>
        <v/>
      </c>
      <c r="E2536" s="37"/>
    </row>
    <row r="2537" spans="2:5">
      <c r="B2537" s="36"/>
      <c r="C2537" s="38" t="s">
        <v>139</v>
      </c>
      <c r="D2537" s="42" t="str">
        <f>IF(Retenciones!$A79&lt;&gt;"","$ "&amp;IF(MID(TEXT(INT(ROUND(Retenciones!$D79,2)),"000000000000"),1,3)&lt;&gt;"000",TEXT(VALUE(MID(TEXT(INT(ROUND(Retenciones!$D79,2)),"000000000000"),1,3)),"0")&amp;"."&amp;MID(TEXT(INT(ROUND(Retenciones!$D79,2)),"000000000000"),4,3)&amp;"."&amp;MID(TEXT(INT(ROUND(Retenciones!$D79,2)),"000000000000"),7,3)&amp;"."&amp;MID(TEXT(INT(ROUND(Retenciones!$D79,2)),"000000000000"),10,3),IF(MID(TEXT(INT(ROUND(Retenciones!$D79,2)),"000000000000"),4,3)&lt;&gt;"000",TEXT(VALUE(MID(TEXT(INT(ROUND(Retenciones!$D79,2)),"000000000000"),4,3)),"0")&amp;"."&amp;MID(TEXT(INT(ROUND(Retenciones!$D79,2)),"000000000000"),7,3)&amp;"."&amp;MID(TEXT(INT(ROUND(Retenciones!$D79,2)),"000000000000"),10,3),IF(MID(TEXT(INT(ROUND(Retenciones!$D79,2)),"000000000000"),7,3)&lt;&gt;"000",TEXT(VALUE(MID(TEXT(INT(ROUND(Retenciones!$D79,2)),"000000000000"),7,3)),"0")&amp;"."&amp;MID(TEXT(INT(ROUND(Retenciones!$D79,2)),"000000000000"),10,3),TEXT(VALUE(MID(TEXT(INT(ROUND(Retenciones!$D79,2)),"000000000000"),10,3)),"0"))))&amp;","&amp;TEXT(ROUND((ROUND(Retenciones!$D79,2)-INT(ROUND(Retenciones!$D79,2)))*100,0),"00"),"")</f>
        <v/>
      </c>
      <c r="E2537" s="37"/>
    </row>
    <row r="2538" spans="2:5">
      <c r="B2538" s="36"/>
      <c r="C2538" s="38" t="s">
        <v>140</v>
      </c>
      <c r="D2538" s="39" t="str">
        <f>IF(Retenciones!$A79&lt;&gt;"","NO","")</f>
        <v/>
      </c>
      <c r="E2538" s="37"/>
    </row>
    <row r="2539" spans="2:5">
      <c r="B2539" s="36"/>
      <c r="C2539" s="38" t="s">
        <v>141</v>
      </c>
      <c r="D2539" s="43" t="str">
        <f>IF(Retenciones!$A79&lt;&gt;"","$ "&amp;IF(MID(TEXT(INT(ROUND(Retenciones!$K79,2)),"000000000000"),1,3)&lt;&gt;"000",TEXT(VALUE(MID(TEXT(INT(ROUND(Retenciones!$K79,2)),"000000000000"),1,3)),"0")&amp;"."&amp;MID(TEXT(INT(ROUND(Retenciones!$K79,2)),"000000000000"),4,3)&amp;"."&amp;MID(TEXT(INT(ROUND(Retenciones!$K79,2)),"000000000000"),7,3)&amp;"."&amp;MID(TEXT(INT(ROUND(Retenciones!$K79,2)),"000000000000"),10,3),IF(MID(TEXT(INT(ROUND(Retenciones!$K79,2)),"000000000000"),4,3)&lt;&gt;"000",TEXT(VALUE(MID(TEXT(INT(ROUND(Retenciones!$K79,2)),"000000000000"),4,3)),"0")&amp;"."&amp;MID(TEXT(INT(ROUND(Retenciones!$K79,2)),"000000000000"),7,3)&amp;"."&amp;MID(TEXT(INT(ROUND(Retenciones!$K79,2)),"000000000000"),10,3),IF(MID(TEXT(INT(ROUND(Retenciones!$K79,2)),"000000000000"),7,3)&lt;&gt;"000",TEXT(VALUE(MID(TEXT(INT(ROUND(Retenciones!$K79,2)),"000000000000"),7,3)),"0")&amp;"."&amp;MID(TEXT(INT(ROUND(Retenciones!$K79,2)),"000000000000"),10,3),TEXT(VALUE(MID(TEXT(INT(ROUND(Retenciones!$K79,2)),"000000000000"),10,3)),"0"))))&amp;","&amp;TEXT(ROUND((ROUND(Retenciones!$K79,2)-INT(ROUND(Retenciones!$K79,2)))*100,0),"00"),"")</f>
        <v/>
      </c>
      <c r="E2539" s="37"/>
    </row>
    <row r="2540" spans="2:5">
      <c r="B2540" s="36"/>
      <c r="E2540" s="37"/>
    </row>
    <row r="2541" spans="2:5">
      <c r="B2541" s="36"/>
      <c r="E2541" s="37"/>
    </row>
    <row r="2542" spans="2:5">
      <c r="B2542" s="36"/>
      <c r="C2542" s="44" t="s">
        <v>142</v>
      </c>
      <c r="D2542" s="45"/>
      <c r="E2542" s="37"/>
    </row>
    <row r="2543" spans="2:5">
      <c r="B2543" s="36"/>
      <c r="E2543" s="37"/>
    </row>
    <row r="2544" spans="2:5">
      <c r="B2544" s="36"/>
      <c r="C2544" s="38" t="s">
        <v>143</v>
      </c>
      <c r="D2544" s="39" t="str">
        <f>IF(Retenciones!$A79&lt;&gt;"",'Datos del Cliente'!$C$7,"")</f>
        <v/>
      </c>
      <c r="E2544" s="37"/>
    </row>
    <row r="2545" spans="2:5">
      <c r="B2545" s="36"/>
      <c r="C2545" s="38" t="s">
        <v>144</v>
      </c>
      <c r="D2545" s="39" t="str">
        <f>IF(Retenciones!$A79&lt;&gt;"",'Datos del Cliente'!$C$14,"")</f>
        <v/>
      </c>
      <c r="E2545" s="37"/>
    </row>
    <row r="2546" spans="2:5">
      <c r="B2546" s="36"/>
      <c r="E2546" s="37"/>
    </row>
    <row r="2547" spans="2:5" ht="15" customHeight="1">
      <c r="B2547" s="36"/>
      <c r="C2547" s="84" t="s">
        <v>145</v>
      </c>
      <c r="D2547" s="84"/>
      <c r="E2547" s="37"/>
    </row>
    <row r="2548" spans="2:5">
      <c r="B2548" s="36"/>
      <c r="C2548" s="84"/>
      <c r="D2548" s="84"/>
      <c r="E2548" s="37"/>
    </row>
    <row r="2549" spans="2:5">
      <c r="B2549" s="36"/>
      <c r="C2549" s="84"/>
      <c r="D2549" s="84"/>
      <c r="E2549" s="37"/>
    </row>
    <row r="2550" spans="2:5">
      <c r="B2550" s="46"/>
      <c r="C2550" s="47"/>
      <c r="D2550" s="47"/>
      <c r="E2550" s="48"/>
    </row>
    <row r="2552" spans="2:5" ht="25.5" customHeight="1">
      <c r="B2552" s="34"/>
      <c r="C2552" s="85" t="s">
        <v>127</v>
      </c>
      <c r="D2552" s="85"/>
      <c r="E2552" s="35"/>
    </row>
    <row r="2553" spans="2:5">
      <c r="B2553" s="36"/>
      <c r="E2553" s="37"/>
    </row>
    <row r="2554" spans="2:5">
      <c r="B2554" s="36"/>
      <c r="C2554" s="38" t="s">
        <v>128</v>
      </c>
      <c r="D2554" s="39" t="str">
        <f>IF(Retenciones!$A80&lt;&gt;"","0000-"&amp;TEXT(Retenciones!$I80,"YYYY")&amp;"-"&amp;TEXT((N('Datos del Cliente'!$C$17)+COUNTIF(Retenciones!$A$5:$A80,"&lt;&gt;")),"000000"),"")</f>
        <v/>
      </c>
      <c r="E2554" s="37"/>
    </row>
    <row r="2555" spans="2:5">
      <c r="B2555" s="36"/>
      <c r="C2555" s="38" t="s">
        <v>129</v>
      </c>
      <c r="D2555" s="39" t="str">
        <f>IF(Retenciones!$A80&lt;&gt;"",TEXT(Retenciones!$I80,"DD/MM/YYYY"),"")</f>
        <v/>
      </c>
      <c r="E2555" s="37"/>
    </row>
    <row r="2556" spans="2:5">
      <c r="B2556" s="36"/>
      <c r="E2556" s="37"/>
    </row>
    <row r="2557" spans="2:5">
      <c r="B2557" s="36"/>
      <c r="C2557" s="86" t="s">
        <v>130</v>
      </c>
      <c r="D2557" s="86"/>
      <c r="E2557" s="37"/>
    </row>
    <row r="2558" spans="2:5">
      <c r="B2558" s="36"/>
      <c r="C2558" s="38" t="s">
        <v>131</v>
      </c>
      <c r="D2558" s="39" t="str">
        <f>IF(Retenciones!$A80&lt;&gt;"",'Datos del Cliente'!$C$7,"")</f>
        <v/>
      </c>
      <c r="E2558" s="37"/>
    </row>
    <row r="2559" spans="2:5">
      <c r="B2559" s="36"/>
      <c r="C2559" s="38" t="s">
        <v>132</v>
      </c>
      <c r="D2559" s="40" t="str">
        <f>IFERROR(IF(Retenciones!$A80&lt;&gt;"",+('Datos del Cliente'!$C$8),""),"")</f>
        <v/>
      </c>
      <c r="E2559" s="37"/>
    </row>
    <row r="2560" spans="2:5" ht="25.5" customHeight="1">
      <c r="B2560" s="36"/>
      <c r="C2560" s="38" t="s">
        <v>133</v>
      </c>
      <c r="D2560" s="41" t="str">
        <f>IF(Retenciones!$A80&lt;&gt;"",'Datos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560" s="37"/>
    </row>
    <row r="2561" spans="2:5">
      <c r="B2561" s="36"/>
      <c r="E2561" s="37"/>
    </row>
    <row r="2562" spans="2:5">
      <c r="B2562" s="36"/>
      <c r="C2562" s="86" t="s">
        <v>134</v>
      </c>
      <c r="D2562" s="86"/>
      <c r="E2562" s="37"/>
    </row>
    <row r="2563" spans="2:5">
      <c r="B2563" s="36"/>
      <c r="C2563" s="38" t="s">
        <v>131</v>
      </c>
      <c r="D2563" s="39" t="str">
        <f>IFERROR(IF(Retenciones!$A80&lt;&gt;"",INDEX('Sujetos Retenidos'!$B$5:$B$204,MATCH(Retenciones!$O80,'Sujetos Retenidos'!$A$5:$A$204,0)),""),"")</f>
        <v/>
      </c>
      <c r="E2563" s="37"/>
    </row>
    <row r="2564" spans="2:5">
      <c r="B2564" s="36"/>
      <c r="C2564" s="38" t="s">
        <v>132</v>
      </c>
      <c r="D2564" s="40" t="str">
        <f>IFERROR(IF(Retenciones!$A80&lt;&gt;"",+INDEX('Sujetos Retenidos'!$A$5:$A$204,MATCH(Retenciones!$O80,'Sujetos Retenidos'!$A$5:$A$204,0)),""),"")</f>
        <v/>
      </c>
      <c r="E2564" s="37"/>
    </row>
    <row r="2565" spans="2:5" ht="25.5" customHeight="1">
      <c r="B2565" s="36"/>
      <c r="C2565" s="38" t="s">
        <v>133</v>
      </c>
      <c r="D2565" s="41" t="str">
        <f>IFERROR(IF(Retenciones!$A80&lt;&gt;"",INDEX('Sujetos Retenidos'!$C$5:$C$204,MATCH(Retenciones!$O80,'Sujetos Retenidos'!$A$5:$A$204,0))&amp;" Localidad: "&amp;INDEX('Sujetos Retenidos'!$D$5:$D$204,MATCH(Retenciones!$O80,'Sujetos Retenidos'!$A$5:$A$204,0))&amp;" Provincia: "&amp;IF(ISNUMBER(SEARCH(" - ",INDEX('Sujetos Retenidos'!$E$5:$E$204,MATCH(Retenciones!$O80,'Sujetos Retenidos'!$A$5:$A$204,0)))),MID(INDEX('Sujetos Retenidos'!$E$5:$E$204,MATCH(Retenciones!$O80,'Sujetos Retenidos'!$A$5:$A$204,0)),SEARCH(" - ",INDEX('Sujetos Retenidos'!$E$5:$E$204,MATCH(Retenciones!$O80,'Sujetos Retenidos'!$A$5:$A$204,0)))+3,255),INDEX('Sujetos Retenidos'!$E$5:$E$204,MATCH(Retenciones!$O80,'Sujetos Retenidos'!$A$5:$A$204,0)))&amp;" C.P.: "&amp;INDEX('Sujetos Retenidos'!$F$5:$F$204,MATCH(Retenciones!$O80,'Sujetos Retenidos'!$A$5:$A$204,0)),""),"")</f>
        <v/>
      </c>
      <c r="E2565" s="37"/>
    </row>
    <row r="2566" spans="2:5">
      <c r="B2566" s="36"/>
      <c r="E2566" s="37"/>
    </row>
    <row r="2567" spans="2:5">
      <c r="B2567" s="36"/>
      <c r="C2567" s="86" t="s">
        <v>135</v>
      </c>
      <c r="D2567" s="86"/>
      <c r="E2567" s="37"/>
    </row>
    <row r="2568" spans="2:5" ht="21.75" customHeight="1">
      <c r="B2568" s="36"/>
      <c r="C2568" s="38" t="s">
        <v>136</v>
      </c>
      <c r="D2568" s="41" t="str">
        <f>IF(Retenciones!$A80&lt;&gt;"",SUBSTITUTE(IF(ISNUMBER(SEARCH(" (",IF(ISNUMBER(SEARCH(" - ",Retenciones!$E80)),MID(Retenciones!$E80,SEARCH(" - ",Retenciones!$E80)+3,255),Retenciones!$E80))),LEFT(IF(ISNUMBER(SEARCH(" - ",Retenciones!$E80)),MID(Retenciones!$E80,SEARCH(" - ",Retenciones!$E80)+3,255),Retenciones!$E80),SEARCH(" (",IF(ISNUMBER(SEARCH(" - ",Retenciones!$E80)),MID(Retenciones!$E80,SEARCH(" - ",Retenciones!$E80)+3,255),Retenciones!$E80))-1),IF(ISNUMBER(SEARCH(" - ",Retenciones!$E80)),MID(Retenciones!$E80,SEARCH(" - ",Retenciones!$E80)+3,255),Retenciones!$E80)),"—","-"),"")</f>
        <v/>
      </c>
      <c r="E2568" s="37"/>
    </row>
    <row r="2569" spans="2:5" ht="21.75" customHeight="1">
      <c r="B2569" s="36"/>
      <c r="C2569" s="38" t="s">
        <v>137</v>
      </c>
      <c r="D2569" s="41" t="str">
        <f>IF(Retenciones!$A80&lt;&gt;"",IF(ISNUMBER(SEARCH(" - ",Retenciones!$F80)),MID(Retenciones!$F80,SEARCH(" - ",Retenciones!$F80)+3,255),Retenciones!$F80),"")</f>
        <v/>
      </c>
      <c r="E2569" s="37"/>
    </row>
    <row r="2570" spans="2:5" ht="21.75" customHeight="1">
      <c r="B2570" s="36"/>
      <c r="C2570" s="38" t="s">
        <v>138</v>
      </c>
      <c r="D2570" s="41" t="str">
        <f>IF(Retenciones!$A80&lt;&gt;"",Retenciones!$A80&amp;" Nro. "&amp;TEXT(Retenciones!$C80,"000000000000"),"")</f>
        <v/>
      </c>
      <c r="E2570" s="37"/>
    </row>
    <row r="2571" spans="2:5">
      <c r="B2571" s="36"/>
      <c r="C2571" s="38" t="s">
        <v>139</v>
      </c>
      <c r="D2571" s="42" t="str">
        <f>IF(Retenciones!$A80&lt;&gt;"","$ "&amp;IF(MID(TEXT(INT(ROUND(Retenciones!$D80,2)),"000000000000"),1,3)&lt;&gt;"000",TEXT(VALUE(MID(TEXT(INT(ROUND(Retenciones!$D80,2)),"000000000000"),1,3)),"0")&amp;"."&amp;MID(TEXT(INT(ROUND(Retenciones!$D80,2)),"000000000000"),4,3)&amp;"."&amp;MID(TEXT(INT(ROUND(Retenciones!$D80,2)),"000000000000"),7,3)&amp;"."&amp;MID(TEXT(INT(ROUND(Retenciones!$D80,2)),"000000000000"),10,3),IF(MID(TEXT(INT(ROUND(Retenciones!$D80,2)),"000000000000"),4,3)&lt;&gt;"000",TEXT(VALUE(MID(TEXT(INT(ROUND(Retenciones!$D80,2)),"000000000000"),4,3)),"0")&amp;"."&amp;MID(TEXT(INT(ROUND(Retenciones!$D80,2)),"000000000000"),7,3)&amp;"."&amp;MID(TEXT(INT(ROUND(Retenciones!$D80,2)),"000000000000"),10,3),IF(MID(TEXT(INT(ROUND(Retenciones!$D80,2)),"000000000000"),7,3)&lt;&gt;"000",TEXT(VALUE(MID(TEXT(INT(ROUND(Retenciones!$D80,2)),"000000000000"),7,3)),"0")&amp;"."&amp;MID(TEXT(INT(ROUND(Retenciones!$D80,2)),"000000000000"),10,3),TEXT(VALUE(MID(TEXT(INT(ROUND(Retenciones!$D80,2)),"000000000000"),10,3)),"0"))))&amp;","&amp;TEXT(ROUND((ROUND(Retenciones!$D80,2)-INT(ROUND(Retenciones!$D80,2)))*100,0),"00"),"")</f>
        <v/>
      </c>
      <c r="E2571" s="37"/>
    </row>
    <row r="2572" spans="2:5">
      <c r="B2572" s="36"/>
      <c r="C2572" s="38" t="s">
        <v>140</v>
      </c>
      <c r="D2572" s="39" t="str">
        <f>IF(Retenciones!$A80&lt;&gt;"","NO","")</f>
        <v/>
      </c>
      <c r="E2572" s="37"/>
    </row>
    <row r="2573" spans="2:5">
      <c r="B2573" s="36"/>
      <c r="C2573" s="38" t="s">
        <v>141</v>
      </c>
      <c r="D2573" s="43" t="str">
        <f>IF(Retenciones!$A80&lt;&gt;"","$ "&amp;IF(MID(TEXT(INT(ROUND(Retenciones!$K80,2)),"000000000000"),1,3)&lt;&gt;"000",TEXT(VALUE(MID(TEXT(INT(ROUND(Retenciones!$K80,2)),"000000000000"),1,3)),"0")&amp;"."&amp;MID(TEXT(INT(ROUND(Retenciones!$K80,2)),"000000000000"),4,3)&amp;"."&amp;MID(TEXT(INT(ROUND(Retenciones!$K80,2)),"000000000000"),7,3)&amp;"."&amp;MID(TEXT(INT(ROUND(Retenciones!$K80,2)),"000000000000"),10,3),IF(MID(TEXT(INT(ROUND(Retenciones!$K80,2)),"000000000000"),4,3)&lt;&gt;"000",TEXT(VALUE(MID(TEXT(INT(ROUND(Retenciones!$K80,2)),"000000000000"),4,3)),"0")&amp;"."&amp;MID(TEXT(INT(ROUND(Retenciones!$K80,2)),"000000000000"),7,3)&amp;"."&amp;MID(TEXT(INT(ROUND(Retenciones!$K80,2)),"000000000000"),10,3),IF(MID(TEXT(INT(ROUND(Retenciones!$K80,2)),"000000000000"),7,3)&lt;&gt;"000",TEXT(VALUE(MID(TEXT(INT(ROUND(Retenciones!$K80,2)),"000000000000"),7,3)),"0")&amp;"."&amp;MID(TEXT(INT(ROUND(Retenciones!$K80,2)),"000000000000"),10,3),TEXT(VALUE(MID(TEXT(INT(ROUND(Retenciones!$K80,2)),"000000000000"),10,3)),"0"))))&amp;","&amp;TEXT(ROUND((ROUND(Retenciones!$K80,2)-INT(ROUND(Retenciones!$K80,2)))*100,0),"00"),"")</f>
        <v/>
      </c>
      <c r="E2573" s="37"/>
    </row>
    <row r="2574" spans="2:5">
      <c r="B2574" s="36"/>
      <c r="E2574" s="37"/>
    </row>
    <row r="2575" spans="2:5">
      <c r="B2575" s="36"/>
      <c r="E2575" s="37"/>
    </row>
    <row r="2576" spans="2:5">
      <c r="B2576" s="36"/>
      <c r="C2576" s="44" t="s">
        <v>142</v>
      </c>
      <c r="D2576" s="45"/>
      <c r="E2576" s="37"/>
    </row>
    <row r="2577" spans="2:5">
      <c r="B2577" s="36"/>
      <c r="E2577" s="37"/>
    </row>
    <row r="2578" spans="2:5">
      <c r="B2578" s="36"/>
      <c r="C2578" s="38" t="s">
        <v>143</v>
      </c>
      <c r="D2578" s="39" t="str">
        <f>IF(Retenciones!$A80&lt;&gt;"",'Datos del Cliente'!$C$7,"")</f>
        <v/>
      </c>
      <c r="E2578" s="37"/>
    </row>
    <row r="2579" spans="2:5">
      <c r="B2579" s="36"/>
      <c r="C2579" s="38" t="s">
        <v>144</v>
      </c>
      <c r="D2579" s="39" t="str">
        <f>IF(Retenciones!$A80&lt;&gt;"",'Datos del Cliente'!$C$14,"")</f>
        <v/>
      </c>
      <c r="E2579" s="37"/>
    </row>
    <row r="2580" spans="2:5">
      <c r="B2580" s="36"/>
      <c r="E2580" s="37"/>
    </row>
    <row r="2581" spans="2:5" ht="15" customHeight="1">
      <c r="B2581" s="36"/>
      <c r="C2581" s="84" t="s">
        <v>145</v>
      </c>
      <c r="D2581" s="84"/>
      <c r="E2581" s="37"/>
    </row>
    <row r="2582" spans="2:5">
      <c r="B2582" s="36"/>
      <c r="C2582" s="84"/>
      <c r="D2582" s="84"/>
      <c r="E2582" s="37"/>
    </row>
    <row r="2583" spans="2:5">
      <c r="B2583" s="36"/>
      <c r="C2583" s="84"/>
      <c r="D2583" s="84"/>
      <c r="E2583" s="37"/>
    </row>
    <row r="2584" spans="2:5">
      <c r="B2584" s="46"/>
      <c r="C2584" s="47"/>
      <c r="D2584" s="47"/>
      <c r="E2584" s="48"/>
    </row>
    <row r="2586" spans="2:5" ht="25.5" customHeight="1">
      <c r="B2586" s="34"/>
      <c r="C2586" s="85" t="s">
        <v>127</v>
      </c>
      <c r="D2586" s="85"/>
      <c r="E2586" s="35"/>
    </row>
    <row r="2587" spans="2:5">
      <c r="B2587" s="36"/>
      <c r="E2587" s="37"/>
    </row>
    <row r="2588" spans="2:5">
      <c r="B2588" s="36"/>
      <c r="C2588" s="38" t="s">
        <v>128</v>
      </c>
      <c r="D2588" s="39" t="str">
        <f>IF(Retenciones!$A81&lt;&gt;"","0000-"&amp;TEXT(Retenciones!$I81,"YYYY")&amp;"-"&amp;TEXT((N('Datos del Cliente'!$C$17)+COUNTIF(Retenciones!$A$5:$A81,"&lt;&gt;")),"000000"),"")</f>
        <v/>
      </c>
      <c r="E2588" s="37"/>
    </row>
    <row r="2589" spans="2:5">
      <c r="B2589" s="36"/>
      <c r="C2589" s="38" t="s">
        <v>129</v>
      </c>
      <c r="D2589" s="39" t="str">
        <f>IF(Retenciones!$A81&lt;&gt;"",TEXT(Retenciones!$I81,"DD/MM/YYYY"),"")</f>
        <v/>
      </c>
      <c r="E2589" s="37"/>
    </row>
    <row r="2590" spans="2:5">
      <c r="B2590" s="36"/>
      <c r="E2590" s="37"/>
    </row>
    <row r="2591" spans="2:5">
      <c r="B2591" s="36"/>
      <c r="C2591" s="86" t="s">
        <v>130</v>
      </c>
      <c r="D2591" s="86"/>
      <c r="E2591" s="37"/>
    </row>
    <row r="2592" spans="2:5">
      <c r="B2592" s="36"/>
      <c r="C2592" s="38" t="s">
        <v>131</v>
      </c>
      <c r="D2592" s="39" t="str">
        <f>IF(Retenciones!$A81&lt;&gt;"",'Datos del Cliente'!$C$7,"")</f>
        <v/>
      </c>
      <c r="E2592" s="37"/>
    </row>
    <row r="2593" spans="2:5">
      <c r="B2593" s="36"/>
      <c r="C2593" s="38" t="s">
        <v>132</v>
      </c>
      <c r="D2593" s="40" t="str">
        <f>IFERROR(IF(Retenciones!$A81&lt;&gt;"",+('Datos del Cliente'!$C$8),""),"")</f>
        <v/>
      </c>
      <c r="E2593" s="37"/>
    </row>
    <row r="2594" spans="2:5" ht="25.5" customHeight="1">
      <c r="B2594" s="36"/>
      <c r="C2594" s="38" t="s">
        <v>133</v>
      </c>
      <c r="D2594" s="41" t="str">
        <f>IF(Retenciones!$A81&lt;&gt;"",'Datos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594" s="37"/>
    </row>
    <row r="2595" spans="2:5">
      <c r="B2595" s="36"/>
      <c r="E2595" s="37"/>
    </row>
    <row r="2596" spans="2:5">
      <c r="B2596" s="36"/>
      <c r="C2596" s="86" t="s">
        <v>134</v>
      </c>
      <c r="D2596" s="86"/>
      <c r="E2596" s="37"/>
    </row>
    <row r="2597" spans="2:5">
      <c r="B2597" s="36"/>
      <c r="C2597" s="38" t="s">
        <v>131</v>
      </c>
      <c r="D2597" s="39" t="str">
        <f>IFERROR(IF(Retenciones!$A81&lt;&gt;"",INDEX('Sujetos Retenidos'!$B$5:$B$204,MATCH(Retenciones!$O81,'Sujetos Retenidos'!$A$5:$A$204,0)),""),"")</f>
        <v/>
      </c>
      <c r="E2597" s="37"/>
    </row>
    <row r="2598" spans="2:5">
      <c r="B2598" s="36"/>
      <c r="C2598" s="38" t="s">
        <v>132</v>
      </c>
      <c r="D2598" s="40" t="str">
        <f>IFERROR(IF(Retenciones!$A81&lt;&gt;"",+INDEX('Sujetos Retenidos'!$A$5:$A$204,MATCH(Retenciones!$O81,'Sujetos Retenidos'!$A$5:$A$204,0)),""),"")</f>
        <v/>
      </c>
      <c r="E2598" s="37"/>
    </row>
    <row r="2599" spans="2:5" ht="25.5" customHeight="1">
      <c r="B2599" s="36"/>
      <c r="C2599" s="38" t="s">
        <v>133</v>
      </c>
      <c r="D2599" s="41" t="str">
        <f>IFERROR(IF(Retenciones!$A81&lt;&gt;"",INDEX('Sujetos Retenidos'!$C$5:$C$204,MATCH(Retenciones!$O81,'Sujetos Retenidos'!$A$5:$A$204,0))&amp;" Localidad: "&amp;INDEX('Sujetos Retenidos'!$D$5:$D$204,MATCH(Retenciones!$O81,'Sujetos Retenidos'!$A$5:$A$204,0))&amp;" Provincia: "&amp;IF(ISNUMBER(SEARCH(" - ",INDEX('Sujetos Retenidos'!$E$5:$E$204,MATCH(Retenciones!$O81,'Sujetos Retenidos'!$A$5:$A$204,0)))),MID(INDEX('Sujetos Retenidos'!$E$5:$E$204,MATCH(Retenciones!$O81,'Sujetos Retenidos'!$A$5:$A$204,0)),SEARCH(" - ",INDEX('Sujetos Retenidos'!$E$5:$E$204,MATCH(Retenciones!$O81,'Sujetos Retenidos'!$A$5:$A$204,0)))+3,255),INDEX('Sujetos Retenidos'!$E$5:$E$204,MATCH(Retenciones!$O81,'Sujetos Retenidos'!$A$5:$A$204,0)))&amp;" C.P.: "&amp;INDEX('Sujetos Retenidos'!$F$5:$F$204,MATCH(Retenciones!$O81,'Sujetos Retenidos'!$A$5:$A$204,0)),""),"")</f>
        <v/>
      </c>
      <c r="E2599" s="37"/>
    </row>
    <row r="2600" spans="2:5">
      <c r="B2600" s="36"/>
      <c r="E2600" s="37"/>
    </row>
    <row r="2601" spans="2:5">
      <c r="B2601" s="36"/>
      <c r="C2601" s="86" t="s">
        <v>135</v>
      </c>
      <c r="D2601" s="86"/>
      <c r="E2601" s="37"/>
    </row>
    <row r="2602" spans="2:5" ht="21.75" customHeight="1">
      <c r="B2602" s="36"/>
      <c r="C2602" s="38" t="s">
        <v>136</v>
      </c>
      <c r="D2602" s="41" t="str">
        <f>IF(Retenciones!$A81&lt;&gt;"",SUBSTITUTE(IF(ISNUMBER(SEARCH(" (",IF(ISNUMBER(SEARCH(" - ",Retenciones!$E81)),MID(Retenciones!$E81,SEARCH(" - ",Retenciones!$E81)+3,255),Retenciones!$E81))),LEFT(IF(ISNUMBER(SEARCH(" - ",Retenciones!$E81)),MID(Retenciones!$E81,SEARCH(" - ",Retenciones!$E81)+3,255),Retenciones!$E81),SEARCH(" (",IF(ISNUMBER(SEARCH(" - ",Retenciones!$E81)),MID(Retenciones!$E81,SEARCH(" - ",Retenciones!$E81)+3,255),Retenciones!$E81))-1),IF(ISNUMBER(SEARCH(" - ",Retenciones!$E81)),MID(Retenciones!$E81,SEARCH(" - ",Retenciones!$E81)+3,255),Retenciones!$E81)),"—","-"),"")</f>
        <v/>
      </c>
      <c r="E2602" s="37"/>
    </row>
    <row r="2603" spans="2:5" ht="21.75" customHeight="1">
      <c r="B2603" s="36"/>
      <c r="C2603" s="38" t="s">
        <v>137</v>
      </c>
      <c r="D2603" s="41" t="str">
        <f>IF(Retenciones!$A81&lt;&gt;"",IF(ISNUMBER(SEARCH(" - ",Retenciones!$F81)),MID(Retenciones!$F81,SEARCH(" - ",Retenciones!$F81)+3,255),Retenciones!$F81),"")</f>
        <v/>
      </c>
      <c r="E2603" s="37"/>
    </row>
    <row r="2604" spans="2:5" ht="21.75" customHeight="1">
      <c r="B2604" s="36"/>
      <c r="C2604" s="38" t="s">
        <v>138</v>
      </c>
      <c r="D2604" s="41" t="str">
        <f>IF(Retenciones!$A81&lt;&gt;"",Retenciones!$A81&amp;" Nro. "&amp;TEXT(Retenciones!$C81,"000000000000"),"")</f>
        <v/>
      </c>
      <c r="E2604" s="37"/>
    </row>
    <row r="2605" spans="2:5">
      <c r="B2605" s="36"/>
      <c r="C2605" s="38" t="s">
        <v>139</v>
      </c>
      <c r="D2605" s="42" t="str">
        <f>IF(Retenciones!$A81&lt;&gt;"","$ "&amp;IF(MID(TEXT(INT(ROUND(Retenciones!$D81,2)),"000000000000"),1,3)&lt;&gt;"000",TEXT(VALUE(MID(TEXT(INT(ROUND(Retenciones!$D81,2)),"000000000000"),1,3)),"0")&amp;"."&amp;MID(TEXT(INT(ROUND(Retenciones!$D81,2)),"000000000000"),4,3)&amp;"."&amp;MID(TEXT(INT(ROUND(Retenciones!$D81,2)),"000000000000"),7,3)&amp;"."&amp;MID(TEXT(INT(ROUND(Retenciones!$D81,2)),"000000000000"),10,3),IF(MID(TEXT(INT(ROUND(Retenciones!$D81,2)),"000000000000"),4,3)&lt;&gt;"000",TEXT(VALUE(MID(TEXT(INT(ROUND(Retenciones!$D81,2)),"000000000000"),4,3)),"0")&amp;"."&amp;MID(TEXT(INT(ROUND(Retenciones!$D81,2)),"000000000000"),7,3)&amp;"."&amp;MID(TEXT(INT(ROUND(Retenciones!$D81,2)),"000000000000"),10,3),IF(MID(TEXT(INT(ROUND(Retenciones!$D81,2)),"000000000000"),7,3)&lt;&gt;"000",TEXT(VALUE(MID(TEXT(INT(ROUND(Retenciones!$D81,2)),"000000000000"),7,3)),"0")&amp;"."&amp;MID(TEXT(INT(ROUND(Retenciones!$D81,2)),"000000000000"),10,3),TEXT(VALUE(MID(TEXT(INT(ROUND(Retenciones!$D81,2)),"000000000000"),10,3)),"0"))))&amp;","&amp;TEXT(ROUND((ROUND(Retenciones!$D81,2)-INT(ROUND(Retenciones!$D81,2)))*100,0),"00"),"")</f>
        <v/>
      </c>
      <c r="E2605" s="37"/>
    </row>
    <row r="2606" spans="2:5">
      <c r="B2606" s="36"/>
      <c r="C2606" s="38" t="s">
        <v>140</v>
      </c>
      <c r="D2606" s="39" t="str">
        <f>IF(Retenciones!$A81&lt;&gt;"","NO","")</f>
        <v/>
      </c>
      <c r="E2606" s="37"/>
    </row>
    <row r="2607" spans="2:5">
      <c r="B2607" s="36"/>
      <c r="C2607" s="38" t="s">
        <v>141</v>
      </c>
      <c r="D2607" s="43" t="str">
        <f>IF(Retenciones!$A81&lt;&gt;"","$ "&amp;IF(MID(TEXT(INT(ROUND(Retenciones!$K81,2)),"000000000000"),1,3)&lt;&gt;"000",TEXT(VALUE(MID(TEXT(INT(ROUND(Retenciones!$K81,2)),"000000000000"),1,3)),"0")&amp;"."&amp;MID(TEXT(INT(ROUND(Retenciones!$K81,2)),"000000000000"),4,3)&amp;"."&amp;MID(TEXT(INT(ROUND(Retenciones!$K81,2)),"000000000000"),7,3)&amp;"."&amp;MID(TEXT(INT(ROUND(Retenciones!$K81,2)),"000000000000"),10,3),IF(MID(TEXT(INT(ROUND(Retenciones!$K81,2)),"000000000000"),4,3)&lt;&gt;"000",TEXT(VALUE(MID(TEXT(INT(ROUND(Retenciones!$K81,2)),"000000000000"),4,3)),"0")&amp;"."&amp;MID(TEXT(INT(ROUND(Retenciones!$K81,2)),"000000000000"),7,3)&amp;"."&amp;MID(TEXT(INT(ROUND(Retenciones!$K81,2)),"000000000000"),10,3),IF(MID(TEXT(INT(ROUND(Retenciones!$K81,2)),"000000000000"),7,3)&lt;&gt;"000",TEXT(VALUE(MID(TEXT(INT(ROUND(Retenciones!$K81,2)),"000000000000"),7,3)),"0")&amp;"."&amp;MID(TEXT(INT(ROUND(Retenciones!$K81,2)),"000000000000"),10,3),TEXT(VALUE(MID(TEXT(INT(ROUND(Retenciones!$K81,2)),"000000000000"),10,3)),"0"))))&amp;","&amp;TEXT(ROUND((ROUND(Retenciones!$K81,2)-INT(ROUND(Retenciones!$K81,2)))*100,0),"00"),"")</f>
        <v/>
      </c>
      <c r="E2607" s="37"/>
    </row>
    <row r="2608" spans="2:5">
      <c r="B2608" s="36"/>
      <c r="E2608" s="37"/>
    </row>
    <row r="2609" spans="2:5">
      <c r="B2609" s="36"/>
      <c r="E2609" s="37"/>
    </row>
    <row r="2610" spans="2:5">
      <c r="B2610" s="36"/>
      <c r="C2610" s="44" t="s">
        <v>142</v>
      </c>
      <c r="D2610" s="45"/>
      <c r="E2610" s="37"/>
    </row>
    <row r="2611" spans="2:5">
      <c r="B2611" s="36"/>
      <c r="E2611" s="37"/>
    </row>
    <row r="2612" spans="2:5">
      <c r="B2612" s="36"/>
      <c r="C2612" s="38" t="s">
        <v>143</v>
      </c>
      <c r="D2612" s="39" t="str">
        <f>IF(Retenciones!$A81&lt;&gt;"",'Datos del Cliente'!$C$7,"")</f>
        <v/>
      </c>
      <c r="E2612" s="37"/>
    </row>
    <row r="2613" spans="2:5">
      <c r="B2613" s="36"/>
      <c r="C2613" s="38" t="s">
        <v>144</v>
      </c>
      <c r="D2613" s="39" t="str">
        <f>IF(Retenciones!$A81&lt;&gt;"",'Datos del Cliente'!$C$14,"")</f>
        <v/>
      </c>
      <c r="E2613" s="37"/>
    </row>
    <row r="2614" spans="2:5">
      <c r="B2614" s="36"/>
      <c r="E2614" s="37"/>
    </row>
    <row r="2615" spans="2:5" ht="15" customHeight="1">
      <c r="B2615" s="36"/>
      <c r="C2615" s="84" t="s">
        <v>145</v>
      </c>
      <c r="D2615" s="84"/>
      <c r="E2615" s="37"/>
    </row>
    <row r="2616" spans="2:5">
      <c r="B2616" s="36"/>
      <c r="C2616" s="84"/>
      <c r="D2616" s="84"/>
      <c r="E2616" s="37"/>
    </row>
    <row r="2617" spans="2:5">
      <c r="B2617" s="36"/>
      <c r="C2617" s="84"/>
      <c r="D2617" s="84"/>
      <c r="E2617" s="37"/>
    </row>
    <row r="2618" spans="2:5">
      <c r="B2618" s="46"/>
      <c r="C2618" s="47"/>
      <c r="D2618" s="47"/>
      <c r="E2618" s="48"/>
    </row>
    <row r="2620" spans="2:5" ht="25.5" customHeight="1">
      <c r="B2620" s="34"/>
      <c r="C2620" s="85" t="s">
        <v>127</v>
      </c>
      <c r="D2620" s="85"/>
      <c r="E2620" s="35"/>
    </row>
    <row r="2621" spans="2:5">
      <c r="B2621" s="36"/>
      <c r="E2621" s="37"/>
    </row>
    <row r="2622" spans="2:5">
      <c r="B2622" s="36"/>
      <c r="C2622" s="38" t="s">
        <v>128</v>
      </c>
      <c r="D2622" s="39" t="str">
        <f>IF(Retenciones!$A82&lt;&gt;"","0000-"&amp;TEXT(Retenciones!$I82,"YYYY")&amp;"-"&amp;TEXT((N('Datos del Cliente'!$C$17)+COUNTIF(Retenciones!$A$5:$A82,"&lt;&gt;")),"000000"),"")</f>
        <v/>
      </c>
      <c r="E2622" s="37"/>
    </row>
    <row r="2623" spans="2:5">
      <c r="B2623" s="36"/>
      <c r="C2623" s="38" t="s">
        <v>129</v>
      </c>
      <c r="D2623" s="39" t="str">
        <f>IF(Retenciones!$A82&lt;&gt;"",TEXT(Retenciones!$I82,"DD/MM/YYYY"),"")</f>
        <v/>
      </c>
      <c r="E2623" s="37"/>
    </row>
    <row r="2624" spans="2:5">
      <c r="B2624" s="36"/>
      <c r="E2624" s="37"/>
    </row>
    <row r="2625" spans="2:5">
      <c r="B2625" s="36"/>
      <c r="C2625" s="86" t="s">
        <v>130</v>
      </c>
      <c r="D2625" s="86"/>
      <c r="E2625" s="37"/>
    </row>
    <row r="2626" spans="2:5">
      <c r="B2626" s="36"/>
      <c r="C2626" s="38" t="s">
        <v>131</v>
      </c>
      <c r="D2626" s="39" t="str">
        <f>IF(Retenciones!$A82&lt;&gt;"",'Datos del Cliente'!$C$7,"")</f>
        <v/>
      </c>
      <c r="E2626" s="37"/>
    </row>
    <row r="2627" spans="2:5">
      <c r="B2627" s="36"/>
      <c r="C2627" s="38" t="s">
        <v>132</v>
      </c>
      <c r="D2627" s="40" t="str">
        <f>IFERROR(IF(Retenciones!$A82&lt;&gt;"",+('Datos del Cliente'!$C$8),""),"")</f>
        <v/>
      </c>
      <c r="E2627" s="37"/>
    </row>
    <row r="2628" spans="2:5" ht="25.5" customHeight="1">
      <c r="B2628" s="36"/>
      <c r="C2628" s="38" t="s">
        <v>133</v>
      </c>
      <c r="D2628" s="41" t="str">
        <f>IF(Retenciones!$A82&lt;&gt;"",'Datos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628" s="37"/>
    </row>
    <row r="2629" spans="2:5">
      <c r="B2629" s="36"/>
      <c r="E2629" s="37"/>
    </row>
    <row r="2630" spans="2:5">
      <c r="B2630" s="36"/>
      <c r="C2630" s="86" t="s">
        <v>134</v>
      </c>
      <c r="D2630" s="86"/>
      <c r="E2630" s="37"/>
    </row>
    <row r="2631" spans="2:5">
      <c r="B2631" s="36"/>
      <c r="C2631" s="38" t="s">
        <v>131</v>
      </c>
      <c r="D2631" s="39" t="str">
        <f>IFERROR(IF(Retenciones!$A82&lt;&gt;"",INDEX('Sujetos Retenidos'!$B$5:$B$204,MATCH(Retenciones!$O82,'Sujetos Retenidos'!$A$5:$A$204,0)),""),"")</f>
        <v/>
      </c>
      <c r="E2631" s="37"/>
    </row>
    <row r="2632" spans="2:5">
      <c r="B2632" s="36"/>
      <c r="C2632" s="38" t="s">
        <v>132</v>
      </c>
      <c r="D2632" s="40" t="str">
        <f>IFERROR(IF(Retenciones!$A82&lt;&gt;"",+INDEX('Sujetos Retenidos'!$A$5:$A$204,MATCH(Retenciones!$O82,'Sujetos Retenidos'!$A$5:$A$204,0)),""),"")</f>
        <v/>
      </c>
      <c r="E2632" s="37"/>
    </row>
    <row r="2633" spans="2:5" ht="25.5" customHeight="1">
      <c r="B2633" s="36"/>
      <c r="C2633" s="38" t="s">
        <v>133</v>
      </c>
      <c r="D2633" s="41" t="str">
        <f>IFERROR(IF(Retenciones!$A82&lt;&gt;"",INDEX('Sujetos Retenidos'!$C$5:$C$204,MATCH(Retenciones!$O82,'Sujetos Retenidos'!$A$5:$A$204,0))&amp;" Localidad: "&amp;INDEX('Sujetos Retenidos'!$D$5:$D$204,MATCH(Retenciones!$O82,'Sujetos Retenidos'!$A$5:$A$204,0))&amp;" Provincia: "&amp;IF(ISNUMBER(SEARCH(" - ",INDEX('Sujetos Retenidos'!$E$5:$E$204,MATCH(Retenciones!$O82,'Sujetos Retenidos'!$A$5:$A$204,0)))),MID(INDEX('Sujetos Retenidos'!$E$5:$E$204,MATCH(Retenciones!$O82,'Sujetos Retenidos'!$A$5:$A$204,0)),SEARCH(" - ",INDEX('Sujetos Retenidos'!$E$5:$E$204,MATCH(Retenciones!$O82,'Sujetos Retenidos'!$A$5:$A$204,0)))+3,255),INDEX('Sujetos Retenidos'!$E$5:$E$204,MATCH(Retenciones!$O82,'Sujetos Retenidos'!$A$5:$A$204,0)))&amp;" C.P.: "&amp;INDEX('Sujetos Retenidos'!$F$5:$F$204,MATCH(Retenciones!$O82,'Sujetos Retenidos'!$A$5:$A$204,0)),""),"")</f>
        <v/>
      </c>
      <c r="E2633" s="37"/>
    </row>
    <row r="2634" spans="2:5">
      <c r="B2634" s="36"/>
      <c r="E2634" s="37"/>
    </row>
    <row r="2635" spans="2:5">
      <c r="B2635" s="36"/>
      <c r="C2635" s="86" t="s">
        <v>135</v>
      </c>
      <c r="D2635" s="86"/>
      <c r="E2635" s="37"/>
    </row>
    <row r="2636" spans="2:5" ht="21.75" customHeight="1">
      <c r="B2636" s="36"/>
      <c r="C2636" s="38" t="s">
        <v>136</v>
      </c>
      <c r="D2636" s="41" t="str">
        <f>IF(Retenciones!$A82&lt;&gt;"",SUBSTITUTE(IF(ISNUMBER(SEARCH(" (",IF(ISNUMBER(SEARCH(" - ",Retenciones!$E82)),MID(Retenciones!$E82,SEARCH(" - ",Retenciones!$E82)+3,255),Retenciones!$E82))),LEFT(IF(ISNUMBER(SEARCH(" - ",Retenciones!$E82)),MID(Retenciones!$E82,SEARCH(" - ",Retenciones!$E82)+3,255),Retenciones!$E82),SEARCH(" (",IF(ISNUMBER(SEARCH(" - ",Retenciones!$E82)),MID(Retenciones!$E82,SEARCH(" - ",Retenciones!$E82)+3,255),Retenciones!$E82))-1),IF(ISNUMBER(SEARCH(" - ",Retenciones!$E82)),MID(Retenciones!$E82,SEARCH(" - ",Retenciones!$E82)+3,255),Retenciones!$E82)),"—","-"),"")</f>
        <v/>
      </c>
      <c r="E2636" s="37"/>
    </row>
    <row r="2637" spans="2:5" ht="21.75" customHeight="1">
      <c r="B2637" s="36"/>
      <c r="C2637" s="38" t="s">
        <v>137</v>
      </c>
      <c r="D2637" s="41" t="str">
        <f>IF(Retenciones!$A82&lt;&gt;"",IF(ISNUMBER(SEARCH(" - ",Retenciones!$F82)),MID(Retenciones!$F82,SEARCH(" - ",Retenciones!$F82)+3,255),Retenciones!$F82),"")</f>
        <v/>
      </c>
      <c r="E2637" s="37"/>
    </row>
    <row r="2638" spans="2:5" ht="21.75" customHeight="1">
      <c r="B2638" s="36"/>
      <c r="C2638" s="38" t="s">
        <v>138</v>
      </c>
      <c r="D2638" s="41" t="str">
        <f>IF(Retenciones!$A82&lt;&gt;"",Retenciones!$A82&amp;" Nro. "&amp;TEXT(Retenciones!$C82,"000000000000"),"")</f>
        <v/>
      </c>
      <c r="E2638" s="37"/>
    </row>
    <row r="2639" spans="2:5">
      <c r="B2639" s="36"/>
      <c r="C2639" s="38" t="s">
        <v>139</v>
      </c>
      <c r="D2639" s="42" t="str">
        <f>IF(Retenciones!$A82&lt;&gt;"","$ "&amp;IF(MID(TEXT(INT(ROUND(Retenciones!$D82,2)),"000000000000"),1,3)&lt;&gt;"000",TEXT(VALUE(MID(TEXT(INT(ROUND(Retenciones!$D82,2)),"000000000000"),1,3)),"0")&amp;"."&amp;MID(TEXT(INT(ROUND(Retenciones!$D82,2)),"000000000000"),4,3)&amp;"."&amp;MID(TEXT(INT(ROUND(Retenciones!$D82,2)),"000000000000"),7,3)&amp;"."&amp;MID(TEXT(INT(ROUND(Retenciones!$D82,2)),"000000000000"),10,3),IF(MID(TEXT(INT(ROUND(Retenciones!$D82,2)),"000000000000"),4,3)&lt;&gt;"000",TEXT(VALUE(MID(TEXT(INT(ROUND(Retenciones!$D82,2)),"000000000000"),4,3)),"0")&amp;"."&amp;MID(TEXT(INT(ROUND(Retenciones!$D82,2)),"000000000000"),7,3)&amp;"."&amp;MID(TEXT(INT(ROUND(Retenciones!$D82,2)),"000000000000"),10,3),IF(MID(TEXT(INT(ROUND(Retenciones!$D82,2)),"000000000000"),7,3)&lt;&gt;"000",TEXT(VALUE(MID(TEXT(INT(ROUND(Retenciones!$D82,2)),"000000000000"),7,3)),"0")&amp;"."&amp;MID(TEXT(INT(ROUND(Retenciones!$D82,2)),"000000000000"),10,3),TEXT(VALUE(MID(TEXT(INT(ROUND(Retenciones!$D82,2)),"000000000000"),10,3)),"0"))))&amp;","&amp;TEXT(ROUND((ROUND(Retenciones!$D82,2)-INT(ROUND(Retenciones!$D82,2)))*100,0),"00"),"")</f>
        <v/>
      </c>
      <c r="E2639" s="37"/>
    </row>
    <row r="2640" spans="2:5">
      <c r="B2640" s="36"/>
      <c r="C2640" s="38" t="s">
        <v>140</v>
      </c>
      <c r="D2640" s="39" t="str">
        <f>IF(Retenciones!$A82&lt;&gt;"","NO","")</f>
        <v/>
      </c>
      <c r="E2640" s="37"/>
    </row>
    <row r="2641" spans="2:5">
      <c r="B2641" s="36"/>
      <c r="C2641" s="38" t="s">
        <v>141</v>
      </c>
      <c r="D2641" s="43" t="str">
        <f>IF(Retenciones!$A82&lt;&gt;"","$ "&amp;IF(MID(TEXT(INT(ROUND(Retenciones!$K82,2)),"000000000000"),1,3)&lt;&gt;"000",TEXT(VALUE(MID(TEXT(INT(ROUND(Retenciones!$K82,2)),"000000000000"),1,3)),"0")&amp;"."&amp;MID(TEXT(INT(ROUND(Retenciones!$K82,2)),"000000000000"),4,3)&amp;"."&amp;MID(TEXT(INT(ROUND(Retenciones!$K82,2)),"000000000000"),7,3)&amp;"."&amp;MID(TEXT(INT(ROUND(Retenciones!$K82,2)),"000000000000"),10,3),IF(MID(TEXT(INT(ROUND(Retenciones!$K82,2)),"000000000000"),4,3)&lt;&gt;"000",TEXT(VALUE(MID(TEXT(INT(ROUND(Retenciones!$K82,2)),"000000000000"),4,3)),"0")&amp;"."&amp;MID(TEXT(INT(ROUND(Retenciones!$K82,2)),"000000000000"),7,3)&amp;"."&amp;MID(TEXT(INT(ROUND(Retenciones!$K82,2)),"000000000000"),10,3),IF(MID(TEXT(INT(ROUND(Retenciones!$K82,2)),"000000000000"),7,3)&lt;&gt;"000",TEXT(VALUE(MID(TEXT(INT(ROUND(Retenciones!$K82,2)),"000000000000"),7,3)),"0")&amp;"."&amp;MID(TEXT(INT(ROUND(Retenciones!$K82,2)),"000000000000"),10,3),TEXT(VALUE(MID(TEXT(INT(ROUND(Retenciones!$K82,2)),"000000000000"),10,3)),"0"))))&amp;","&amp;TEXT(ROUND((ROUND(Retenciones!$K82,2)-INT(ROUND(Retenciones!$K82,2)))*100,0),"00"),"")</f>
        <v/>
      </c>
      <c r="E2641" s="37"/>
    </row>
    <row r="2642" spans="2:5">
      <c r="B2642" s="36"/>
      <c r="E2642" s="37"/>
    </row>
    <row r="2643" spans="2:5">
      <c r="B2643" s="36"/>
      <c r="E2643" s="37"/>
    </row>
    <row r="2644" spans="2:5">
      <c r="B2644" s="36"/>
      <c r="C2644" s="44" t="s">
        <v>142</v>
      </c>
      <c r="D2644" s="45"/>
      <c r="E2644" s="37"/>
    </row>
    <row r="2645" spans="2:5">
      <c r="B2645" s="36"/>
      <c r="E2645" s="37"/>
    </row>
    <row r="2646" spans="2:5">
      <c r="B2646" s="36"/>
      <c r="C2646" s="38" t="s">
        <v>143</v>
      </c>
      <c r="D2646" s="39" t="str">
        <f>IF(Retenciones!$A82&lt;&gt;"",'Datos del Cliente'!$C$7,"")</f>
        <v/>
      </c>
      <c r="E2646" s="37"/>
    </row>
    <row r="2647" spans="2:5">
      <c r="B2647" s="36"/>
      <c r="C2647" s="38" t="s">
        <v>144</v>
      </c>
      <c r="D2647" s="39" t="str">
        <f>IF(Retenciones!$A82&lt;&gt;"",'Datos del Cliente'!$C$14,"")</f>
        <v/>
      </c>
      <c r="E2647" s="37"/>
    </row>
    <row r="2648" spans="2:5">
      <c r="B2648" s="36"/>
      <c r="E2648" s="37"/>
    </row>
    <row r="2649" spans="2:5" ht="15" customHeight="1">
      <c r="B2649" s="36"/>
      <c r="C2649" s="84" t="s">
        <v>145</v>
      </c>
      <c r="D2649" s="84"/>
      <c r="E2649" s="37"/>
    </row>
    <row r="2650" spans="2:5">
      <c r="B2650" s="36"/>
      <c r="C2650" s="84"/>
      <c r="D2650" s="84"/>
      <c r="E2650" s="37"/>
    </row>
    <row r="2651" spans="2:5">
      <c r="B2651" s="36"/>
      <c r="C2651" s="84"/>
      <c r="D2651" s="84"/>
      <c r="E2651" s="37"/>
    </row>
    <row r="2652" spans="2:5">
      <c r="B2652" s="46"/>
      <c r="C2652" s="47"/>
      <c r="D2652" s="47"/>
      <c r="E2652" s="48"/>
    </row>
    <row r="2654" spans="2:5" ht="25.5" customHeight="1">
      <c r="B2654" s="34"/>
      <c r="C2654" s="85" t="s">
        <v>127</v>
      </c>
      <c r="D2654" s="85"/>
      <c r="E2654" s="35"/>
    </row>
    <row r="2655" spans="2:5">
      <c r="B2655" s="36"/>
      <c r="E2655" s="37"/>
    </row>
    <row r="2656" spans="2:5">
      <c r="B2656" s="36"/>
      <c r="C2656" s="38" t="s">
        <v>128</v>
      </c>
      <c r="D2656" s="39" t="str">
        <f>IF(Retenciones!$A83&lt;&gt;"","0000-"&amp;TEXT(Retenciones!$I83,"YYYY")&amp;"-"&amp;TEXT((N('Datos del Cliente'!$C$17)+COUNTIF(Retenciones!$A$5:$A83,"&lt;&gt;")),"000000"),"")</f>
        <v/>
      </c>
      <c r="E2656" s="37"/>
    </row>
    <row r="2657" spans="2:5">
      <c r="B2657" s="36"/>
      <c r="C2657" s="38" t="s">
        <v>129</v>
      </c>
      <c r="D2657" s="39" t="str">
        <f>IF(Retenciones!$A83&lt;&gt;"",TEXT(Retenciones!$I83,"DD/MM/YYYY"),"")</f>
        <v/>
      </c>
      <c r="E2657" s="37"/>
    </row>
    <row r="2658" spans="2:5">
      <c r="B2658" s="36"/>
      <c r="E2658" s="37"/>
    </row>
    <row r="2659" spans="2:5">
      <c r="B2659" s="36"/>
      <c r="C2659" s="86" t="s">
        <v>130</v>
      </c>
      <c r="D2659" s="86"/>
      <c r="E2659" s="37"/>
    </row>
    <row r="2660" spans="2:5">
      <c r="B2660" s="36"/>
      <c r="C2660" s="38" t="s">
        <v>131</v>
      </c>
      <c r="D2660" s="39" t="str">
        <f>IF(Retenciones!$A83&lt;&gt;"",'Datos del Cliente'!$C$7,"")</f>
        <v/>
      </c>
      <c r="E2660" s="37"/>
    </row>
    <row r="2661" spans="2:5">
      <c r="B2661" s="36"/>
      <c r="C2661" s="38" t="s">
        <v>132</v>
      </c>
      <c r="D2661" s="40" t="str">
        <f>IFERROR(IF(Retenciones!$A83&lt;&gt;"",+('Datos del Cliente'!$C$8),""),"")</f>
        <v/>
      </c>
      <c r="E2661" s="37"/>
    </row>
    <row r="2662" spans="2:5" ht="25.5" customHeight="1">
      <c r="B2662" s="36"/>
      <c r="C2662" s="38" t="s">
        <v>133</v>
      </c>
      <c r="D2662" s="41" t="str">
        <f>IF(Retenciones!$A83&lt;&gt;"",'Datos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662" s="37"/>
    </row>
    <row r="2663" spans="2:5">
      <c r="B2663" s="36"/>
      <c r="E2663" s="37"/>
    </row>
    <row r="2664" spans="2:5">
      <c r="B2664" s="36"/>
      <c r="C2664" s="86" t="s">
        <v>134</v>
      </c>
      <c r="D2664" s="86"/>
      <c r="E2664" s="37"/>
    </row>
    <row r="2665" spans="2:5">
      <c r="B2665" s="36"/>
      <c r="C2665" s="38" t="s">
        <v>131</v>
      </c>
      <c r="D2665" s="39" t="str">
        <f>IFERROR(IF(Retenciones!$A83&lt;&gt;"",INDEX('Sujetos Retenidos'!$B$5:$B$204,MATCH(Retenciones!$O83,'Sujetos Retenidos'!$A$5:$A$204,0)),""),"")</f>
        <v/>
      </c>
      <c r="E2665" s="37"/>
    </row>
    <row r="2666" spans="2:5">
      <c r="B2666" s="36"/>
      <c r="C2666" s="38" t="s">
        <v>132</v>
      </c>
      <c r="D2666" s="40" t="str">
        <f>IFERROR(IF(Retenciones!$A83&lt;&gt;"",+INDEX('Sujetos Retenidos'!$A$5:$A$204,MATCH(Retenciones!$O83,'Sujetos Retenidos'!$A$5:$A$204,0)),""),"")</f>
        <v/>
      </c>
      <c r="E2666" s="37"/>
    </row>
    <row r="2667" spans="2:5" ht="25.5" customHeight="1">
      <c r="B2667" s="36"/>
      <c r="C2667" s="38" t="s">
        <v>133</v>
      </c>
      <c r="D2667" s="41" t="str">
        <f>IFERROR(IF(Retenciones!$A83&lt;&gt;"",INDEX('Sujetos Retenidos'!$C$5:$C$204,MATCH(Retenciones!$O83,'Sujetos Retenidos'!$A$5:$A$204,0))&amp;" Localidad: "&amp;INDEX('Sujetos Retenidos'!$D$5:$D$204,MATCH(Retenciones!$O83,'Sujetos Retenidos'!$A$5:$A$204,0))&amp;" Provincia: "&amp;IF(ISNUMBER(SEARCH(" - ",INDEX('Sujetos Retenidos'!$E$5:$E$204,MATCH(Retenciones!$O83,'Sujetos Retenidos'!$A$5:$A$204,0)))),MID(INDEX('Sujetos Retenidos'!$E$5:$E$204,MATCH(Retenciones!$O83,'Sujetos Retenidos'!$A$5:$A$204,0)),SEARCH(" - ",INDEX('Sujetos Retenidos'!$E$5:$E$204,MATCH(Retenciones!$O83,'Sujetos Retenidos'!$A$5:$A$204,0)))+3,255),INDEX('Sujetos Retenidos'!$E$5:$E$204,MATCH(Retenciones!$O83,'Sujetos Retenidos'!$A$5:$A$204,0)))&amp;" C.P.: "&amp;INDEX('Sujetos Retenidos'!$F$5:$F$204,MATCH(Retenciones!$O83,'Sujetos Retenidos'!$A$5:$A$204,0)),""),"")</f>
        <v/>
      </c>
      <c r="E2667" s="37"/>
    </row>
    <row r="2668" spans="2:5">
      <c r="B2668" s="36"/>
      <c r="E2668" s="37"/>
    </row>
    <row r="2669" spans="2:5">
      <c r="B2669" s="36"/>
      <c r="C2669" s="86" t="s">
        <v>135</v>
      </c>
      <c r="D2669" s="86"/>
      <c r="E2669" s="37"/>
    </row>
    <row r="2670" spans="2:5" ht="21.75" customHeight="1">
      <c r="B2670" s="36"/>
      <c r="C2670" s="38" t="s">
        <v>136</v>
      </c>
      <c r="D2670" s="41" t="str">
        <f>IF(Retenciones!$A83&lt;&gt;"",SUBSTITUTE(IF(ISNUMBER(SEARCH(" (",IF(ISNUMBER(SEARCH(" - ",Retenciones!$E83)),MID(Retenciones!$E83,SEARCH(" - ",Retenciones!$E83)+3,255),Retenciones!$E83))),LEFT(IF(ISNUMBER(SEARCH(" - ",Retenciones!$E83)),MID(Retenciones!$E83,SEARCH(" - ",Retenciones!$E83)+3,255),Retenciones!$E83),SEARCH(" (",IF(ISNUMBER(SEARCH(" - ",Retenciones!$E83)),MID(Retenciones!$E83,SEARCH(" - ",Retenciones!$E83)+3,255),Retenciones!$E83))-1),IF(ISNUMBER(SEARCH(" - ",Retenciones!$E83)),MID(Retenciones!$E83,SEARCH(" - ",Retenciones!$E83)+3,255),Retenciones!$E83)),"—","-"),"")</f>
        <v/>
      </c>
      <c r="E2670" s="37"/>
    </row>
    <row r="2671" spans="2:5" ht="21.75" customHeight="1">
      <c r="B2671" s="36"/>
      <c r="C2671" s="38" t="s">
        <v>137</v>
      </c>
      <c r="D2671" s="41" t="str">
        <f>IF(Retenciones!$A83&lt;&gt;"",IF(ISNUMBER(SEARCH(" - ",Retenciones!$F83)),MID(Retenciones!$F83,SEARCH(" - ",Retenciones!$F83)+3,255),Retenciones!$F83),"")</f>
        <v/>
      </c>
      <c r="E2671" s="37"/>
    </row>
    <row r="2672" spans="2:5" ht="21.75" customHeight="1">
      <c r="B2672" s="36"/>
      <c r="C2672" s="38" t="s">
        <v>138</v>
      </c>
      <c r="D2672" s="41" t="str">
        <f>IF(Retenciones!$A83&lt;&gt;"",Retenciones!$A83&amp;" Nro. "&amp;TEXT(Retenciones!$C83,"000000000000"),"")</f>
        <v/>
      </c>
      <c r="E2672" s="37"/>
    </row>
    <row r="2673" spans="2:5">
      <c r="B2673" s="36"/>
      <c r="C2673" s="38" t="s">
        <v>139</v>
      </c>
      <c r="D2673" s="42" t="str">
        <f>IF(Retenciones!$A83&lt;&gt;"","$ "&amp;IF(MID(TEXT(INT(ROUND(Retenciones!$D83,2)),"000000000000"),1,3)&lt;&gt;"000",TEXT(VALUE(MID(TEXT(INT(ROUND(Retenciones!$D83,2)),"000000000000"),1,3)),"0")&amp;"."&amp;MID(TEXT(INT(ROUND(Retenciones!$D83,2)),"000000000000"),4,3)&amp;"."&amp;MID(TEXT(INT(ROUND(Retenciones!$D83,2)),"000000000000"),7,3)&amp;"."&amp;MID(TEXT(INT(ROUND(Retenciones!$D83,2)),"000000000000"),10,3),IF(MID(TEXT(INT(ROUND(Retenciones!$D83,2)),"000000000000"),4,3)&lt;&gt;"000",TEXT(VALUE(MID(TEXT(INT(ROUND(Retenciones!$D83,2)),"000000000000"),4,3)),"0")&amp;"."&amp;MID(TEXT(INT(ROUND(Retenciones!$D83,2)),"000000000000"),7,3)&amp;"."&amp;MID(TEXT(INT(ROUND(Retenciones!$D83,2)),"000000000000"),10,3),IF(MID(TEXT(INT(ROUND(Retenciones!$D83,2)),"000000000000"),7,3)&lt;&gt;"000",TEXT(VALUE(MID(TEXT(INT(ROUND(Retenciones!$D83,2)),"000000000000"),7,3)),"0")&amp;"."&amp;MID(TEXT(INT(ROUND(Retenciones!$D83,2)),"000000000000"),10,3),TEXT(VALUE(MID(TEXT(INT(ROUND(Retenciones!$D83,2)),"000000000000"),10,3)),"0"))))&amp;","&amp;TEXT(ROUND((ROUND(Retenciones!$D83,2)-INT(ROUND(Retenciones!$D83,2)))*100,0),"00"),"")</f>
        <v/>
      </c>
      <c r="E2673" s="37"/>
    </row>
    <row r="2674" spans="2:5">
      <c r="B2674" s="36"/>
      <c r="C2674" s="38" t="s">
        <v>140</v>
      </c>
      <c r="D2674" s="39" t="str">
        <f>IF(Retenciones!$A83&lt;&gt;"","NO","")</f>
        <v/>
      </c>
      <c r="E2674" s="37"/>
    </row>
    <row r="2675" spans="2:5">
      <c r="B2675" s="36"/>
      <c r="C2675" s="38" t="s">
        <v>141</v>
      </c>
      <c r="D2675" s="43" t="str">
        <f>IF(Retenciones!$A83&lt;&gt;"","$ "&amp;IF(MID(TEXT(INT(ROUND(Retenciones!$K83,2)),"000000000000"),1,3)&lt;&gt;"000",TEXT(VALUE(MID(TEXT(INT(ROUND(Retenciones!$K83,2)),"000000000000"),1,3)),"0")&amp;"."&amp;MID(TEXT(INT(ROUND(Retenciones!$K83,2)),"000000000000"),4,3)&amp;"."&amp;MID(TEXT(INT(ROUND(Retenciones!$K83,2)),"000000000000"),7,3)&amp;"."&amp;MID(TEXT(INT(ROUND(Retenciones!$K83,2)),"000000000000"),10,3),IF(MID(TEXT(INT(ROUND(Retenciones!$K83,2)),"000000000000"),4,3)&lt;&gt;"000",TEXT(VALUE(MID(TEXT(INT(ROUND(Retenciones!$K83,2)),"000000000000"),4,3)),"0")&amp;"."&amp;MID(TEXT(INT(ROUND(Retenciones!$K83,2)),"000000000000"),7,3)&amp;"."&amp;MID(TEXT(INT(ROUND(Retenciones!$K83,2)),"000000000000"),10,3),IF(MID(TEXT(INT(ROUND(Retenciones!$K83,2)),"000000000000"),7,3)&lt;&gt;"000",TEXT(VALUE(MID(TEXT(INT(ROUND(Retenciones!$K83,2)),"000000000000"),7,3)),"0")&amp;"."&amp;MID(TEXT(INT(ROUND(Retenciones!$K83,2)),"000000000000"),10,3),TEXT(VALUE(MID(TEXT(INT(ROUND(Retenciones!$K83,2)),"000000000000"),10,3)),"0"))))&amp;","&amp;TEXT(ROUND((ROUND(Retenciones!$K83,2)-INT(ROUND(Retenciones!$K83,2)))*100,0),"00"),"")</f>
        <v/>
      </c>
      <c r="E2675" s="37"/>
    </row>
    <row r="2676" spans="2:5">
      <c r="B2676" s="36"/>
      <c r="E2676" s="37"/>
    </row>
    <row r="2677" spans="2:5">
      <c r="B2677" s="36"/>
      <c r="E2677" s="37"/>
    </row>
    <row r="2678" spans="2:5">
      <c r="B2678" s="36"/>
      <c r="C2678" s="44" t="s">
        <v>142</v>
      </c>
      <c r="D2678" s="45"/>
      <c r="E2678" s="37"/>
    </row>
    <row r="2679" spans="2:5">
      <c r="B2679" s="36"/>
      <c r="E2679" s="37"/>
    </row>
    <row r="2680" spans="2:5">
      <c r="B2680" s="36"/>
      <c r="C2680" s="38" t="s">
        <v>143</v>
      </c>
      <c r="D2680" s="39" t="str">
        <f>IF(Retenciones!$A83&lt;&gt;"",'Datos del Cliente'!$C$7,"")</f>
        <v/>
      </c>
      <c r="E2680" s="37"/>
    </row>
    <row r="2681" spans="2:5">
      <c r="B2681" s="36"/>
      <c r="C2681" s="38" t="s">
        <v>144</v>
      </c>
      <c r="D2681" s="39" t="str">
        <f>IF(Retenciones!$A83&lt;&gt;"",'Datos del Cliente'!$C$14,"")</f>
        <v/>
      </c>
      <c r="E2681" s="37"/>
    </row>
    <row r="2682" spans="2:5">
      <c r="B2682" s="36"/>
      <c r="E2682" s="37"/>
    </row>
    <row r="2683" spans="2:5" ht="15" customHeight="1">
      <c r="B2683" s="36"/>
      <c r="C2683" s="84" t="s">
        <v>145</v>
      </c>
      <c r="D2683" s="84"/>
      <c r="E2683" s="37"/>
    </row>
    <row r="2684" spans="2:5">
      <c r="B2684" s="36"/>
      <c r="C2684" s="84"/>
      <c r="D2684" s="84"/>
      <c r="E2684" s="37"/>
    </row>
    <row r="2685" spans="2:5">
      <c r="B2685" s="36"/>
      <c r="C2685" s="84"/>
      <c r="D2685" s="84"/>
      <c r="E2685" s="37"/>
    </row>
    <row r="2686" spans="2:5">
      <c r="B2686" s="46"/>
      <c r="C2686" s="47"/>
      <c r="D2686" s="47"/>
      <c r="E2686" s="48"/>
    </row>
    <row r="2688" spans="2:5" ht="25.5" customHeight="1">
      <c r="B2688" s="34"/>
      <c r="C2688" s="85" t="s">
        <v>127</v>
      </c>
      <c r="D2688" s="85"/>
      <c r="E2688" s="35"/>
    </row>
    <row r="2689" spans="2:5">
      <c r="B2689" s="36"/>
      <c r="E2689" s="37"/>
    </row>
    <row r="2690" spans="2:5">
      <c r="B2690" s="36"/>
      <c r="C2690" s="38" t="s">
        <v>128</v>
      </c>
      <c r="D2690" s="39" t="str">
        <f>IF(Retenciones!$A84&lt;&gt;"","0000-"&amp;TEXT(Retenciones!$I84,"YYYY")&amp;"-"&amp;TEXT((N('Datos del Cliente'!$C$17)+COUNTIF(Retenciones!$A$5:$A84,"&lt;&gt;")),"000000"),"")</f>
        <v/>
      </c>
      <c r="E2690" s="37"/>
    </row>
    <row r="2691" spans="2:5">
      <c r="B2691" s="36"/>
      <c r="C2691" s="38" t="s">
        <v>129</v>
      </c>
      <c r="D2691" s="39" t="str">
        <f>IF(Retenciones!$A84&lt;&gt;"",TEXT(Retenciones!$I84,"DD/MM/YYYY"),"")</f>
        <v/>
      </c>
      <c r="E2691" s="37"/>
    </row>
    <row r="2692" spans="2:5">
      <c r="B2692" s="36"/>
      <c r="E2692" s="37"/>
    </row>
    <row r="2693" spans="2:5">
      <c r="B2693" s="36"/>
      <c r="C2693" s="86" t="s">
        <v>130</v>
      </c>
      <c r="D2693" s="86"/>
      <c r="E2693" s="37"/>
    </row>
    <row r="2694" spans="2:5">
      <c r="B2694" s="36"/>
      <c r="C2694" s="38" t="s">
        <v>131</v>
      </c>
      <c r="D2694" s="39" t="str">
        <f>IF(Retenciones!$A84&lt;&gt;"",'Datos del Cliente'!$C$7,"")</f>
        <v/>
      </c>
      <c r="E2694" s="37"/>
    </row>
    <row r="2695" spans="2:5">
      <c r="B2695" s="36"/>
      <c r="C2695" s="38" t="s">
        <v>132</v>
      </c>
      <c r="D2695" s="40" t="str">
        <f>IFERROR(IF(Retenciones!$A84&lt;&gt;"",+('Datos del Cliente'!$C$8),""),"")</f>
        <v/>
      </c>
      <c r="E2695" s="37"/>
    </row>
    <row r="2696" spans="2:5" ht="25.5" customHeight="1">
      <c r="B2696" s="36"/>
      <c r="C2696" s="38" t="s">
        <v>133</v>
      </c>
      <c r="D2696" s="41" t="str">
        <f>IF(Retenciones!$A84&lt;&gt;"",'Datos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696" s="37"/>
    </row>
    <row r="2697" spans="2:5">
      <c r="B2697" s="36"/>
      <c r="E2697" s="37"/>
    </row>
    <row r="2698" spans="2:5">
      <c r="B2698" s="36"/>
      <c r="C2698" s="86" t="s">
        <v>134</v>
      </c>
      <c r="D2698" s="86"/>
      <c r="E2698" s="37"/>
    </row>
    <row r="2699" spans="2:5">
      <c r="B2699" s="36"/>
      <c r="C2699" s="38" t="s">
        <v>131</v>
      </c>
      <c r="D2699" s="39" t="str">
        <f>IFERROR(IF(Retenciones!$A84&lt;&gt;"",INDEX('Sujetos Retenidos'!$B$5:$B$204,MATCH(Retenciones!$O84,'Sujetos Retenidos'!$A$5:$A$204,0)),""),"")</f>
        <v/>
      </c>
      <c r="E2699" s="37"/>
    </row>
    <row r="2700" spans="2:5">
      <c r="B2700" s="36"/>
      <c r="C2700" s="38" t="s">
        <v>132</v>
      </c>
      <c r="D2700" s="40" t="str">
        <f>IFERROR(IF(Retenciones!$A84&lt;&gt;"",+INDEX('Sujetos Retenidos'!$A$5:$A$204,MATCH(Retenciones!$O84,'Sujetos Retenidos'!$A$5:$A$204,0)),""),"")</f>
        <v/>
      </c>
      <c r="E2700" s="37"/>
    </row>
    <row r="2701" spans="2:5" ht="25.5" customHeight="1">
      <c r="B2701" s="36"/>
      <c r="C2701" s="38" t="s">
        <v>133</v>
      </c>
      <c r="D2701" s="41" t="str">
        <f>IFERROR(IF(Retenciones!$A84&lt;&gt;"",INDEX('Sujetos Retenidos'!$C$5:$C$204,MATCH(Retenciones!$O84,'Sujetos Retenidos'!$A$5:$A$204,0))&amp;" Localidad: "&amp;INDEX('Sujetos Retenidos'!$D$5:$D$204,MATCH(Retenciones!$O84,'Sujetos Retenidos'!$A$5:$A$204,0))&amp;" Provincia: "&amp;IF(ISNUMBER(SEARCH(" - ",INDEX('Sujetos Retenidos'!$E$5:$E$204,MATCH(Retenciones!$O84,'Sujetos Retenidos'!$A$5:$A$204,0)))),MID(INDEX('Sujetos Retenidos'!$E$5:$E$204,MATCH(Retenciones!$O84,'Sujetos Retenidos'!$A$5:$A$204,0)),SEARCH(" - ",INDEX('Sujetos Retenidos'!$E$5:$E$204,MATCH(Retenciones!$O84,'Sujetos Retenidos'!$A$5:$A$204,0)))+3,255),INDEX('Sujetos Retenidos'!$E$5:$E$204,MATCH(Retenciones!$O84,'Sujetos Retenidos'!$A$5:$A$204,0)))&amp;" C.P.: "&amp;INDEX('Sujetos Retenidos'!$F$5:$F$204,MATCH(Retenciones!$O84,'Sujetos Retenidos'!$A$5:$A$204,0)),""),"")</f>
        <v/>
      </c>
      <c r="E2701" s="37"/>
    </row>
    <row r="2702" spans="2:5">
      <c r="B2702" s="36"/>
      <c r="E2702" s="37"/>
    </row>
    <row r="2703" spans="2:5">
      <c r="B2703" s="36"/>
      <c r="C2703" s="86" t="s">
        <v>135</v>
      </c>
      <c r="D2703" s="86"/>
      <c r="E2703" s="37"/>
    </row>
    <row r="2704" spans="2:5" ht="21.75" customHeight="1">
      <c r="B2704" s="36"/>
      <c r="C2704" s="38" t="s">
        <v>136</v>
      </c>
      <c r="D2704" s="41" t="str">
        <f>IF(Retenciones!$A84&lt;&gt;"",SUBSTITUTE(IF(ISNUMBER(SEARCH(" (",IF(ISNUMBER(SEARCH(" - ",Retenciones!$E84)),MID(Retenciones!$E84,SEARCH(" - ",Retenciones!$E84)+3,255),Retenciones!$E84))),LEFT(IF(ISNUMBER(SEARCH(" - ",Retenciones!$E84)),MID(Retenciones!$E84,SEARCH(" - ",Retenciones!$E84)+3,255),Retenciones!$E84),SEARCH(" (",IF(ISNUMBER(SEARCH(" - ",Retenciones!$E84)),MID(Retenciones!$E84,SEARCH(" - ",Retenciones!$E84)+3,255),Retenciones!$E84))-1),IF(ISNUMBER(SEARCH(" - ",Retenciones!$E84)),MID(Retenciones!$E84,SEARCH(" - ",Retenciones!$E84)+3,255),Retenciones!$E84)),"—","-"),"")</f>
        <v/>
      </c>
      <c r="E2704" s="37"/>
    </row>
    <row r="2705" spans="2:5" ht="21.75" customHeight="1">
      <c r="B2705" s="36"/>
      <c r="C2705" s="38" t="s">
        <v>137</v>
      </c>
      <c r="D2705" s="41" t="str">
        <f>IF(Retenciones!$A84&lt;&gt;"",IF(ISNUMBER(SEARCH(" - ",Retenciones!$F84)),MID(Retenciones!$F84,SEARCH(" - ",Retenciones!$F84)+3,255),Retenciones!$F84),"")</f>
        <v/>
      </c>
      <c r="E2705" s="37"/>
    </row>
    <row r="2706" spans="2:5" ht="21.75" customHeight="1">
      <c r="B2706" s="36"/>
      <c r="C2706" s="38" t="s">
        <v>138</v>
      </c>
      <c r="D2706" s="41" t="str">
        <f>IF(Retenciones!$A84&lt;&gt;"",Retenciones!$A84&amp;" Nro. "&amp;TEXT(Retenciones!$C84,"000000000000"),"")</f>
        <v/>
      </c>
      <c r="E2706" s="37"/>
    </row>
    <row r="2707" spans="2:5">
      <c r="B2707" s="36"/>
      <c r="C2707" s="38" t="s">
        <v>139</v>
      </c>
      <c r="D2707" s="42" t="str">
        <f>IF(Retenciones!$A84&lt;&gt;"","$ "&amp;IF(MID(TEXT(INT(ROUND(Retenciones!$D84,2)),"000000000000"),1,3)&lt;&gt;"000",TEXT(VALUE(MID(TEXT(INT(ROUND(Retenciones!$D84,2)),"000000000000"),1,3)),"0")&amp;"."&amp;MID(TEXT(INT(ROUND(Retenciones!$D84,2)),"000000000000"),4,3)&amp;"."&amp;MID(TEXT(INT(ROUND(Retenciones!$D84,2)),"000000000000"),7,3)&amp;"."&amp;MID(TEXT(INT(ROUND(Retenciones!$D84,2)),"000000000000"),10,3),IF(MID(TEXT(INT(ROUND(Retenciones!$D84,2)),"000000000000"),4,3)&lt;&gt;"000",TEXT(VALUE(MID(TEXT(INT(ROUND(Retenciones!$D84,2)),"000000000000"),4,3)),"0")&amp;"."&amp;MID(TEXT(INT(ROUND(Retenciones!$D84,2)),"000000000000"),7,3)&amp;"."&amp;MID(TEXT(INT(ROUND(Retenciones!$D84,2)),"000000000000"),10,3),IF(MID(TEXT(INT(ROUND(Retenciones!$D84,2)),"000000000000"),7,3)&lt;&gt;"000",TEXT(VALUE(MID(TEXT(INT(ROUND(Retenciones!$D84,2)),"000000000000"),7,3)),"0")&amp;"."&amp;MID(TEXT(INT(ROUND(Retenciones!$D84,2)),"000000000000"),10,3),TEXT(VALUE(MID(TEXT(INT(ROUND(Retenciones!$D84,2)),"000000000000"),10,3)),"0"))))&amp;","&amp;TEXT(ROUND((ROUND(Retenciones!$D84,2)-INT(ROUND(Retenciones!$D84,2)))*100,0),"00"),"")</f>
        <v/>
      </c>
      <c r="E2707" s="37"/>
    </row>
    <row r="2708" spans="2:5">
      <c r="B2708" s="36"/>
      <c r="C2708" s="38" t="s">
        <v>140</v>
      </c>
      <c r="D2708" s="39" t="str">
        <f>IF(Retenciones!$A84&lt;&gt;"","NO","")</f>
        <v/>
      </c>
      <c r="E2708" s="37"/>
    </row>
    <row r="2709" spans="2:5">
      <c r="B2709" s="36"/>
      <c r="C2709" s="38" t="s">
        <v>141</v>
      </c>
      <c r="D2709" s="43" t="str">
        <f>IF(Retenciones!$A84&lt;&gt;"","$ "&amp;IF(MID(TEXT(INT(ROUND(Retenciones!$K84,2)),"000000000000"),1,3)&lt;&gt;"000",TEXT(VALUE(MID(TEXT(INT(ROUND(Retenciones!$K84,2)),"000000000000"),1,3)),"0")&amp;"."&amp;MID(TEXT(INT(ROUND(Retenciones!$K84,2)),"000000000000"),4,3)&amp;"."&amp;MID(TEXT(INT(ROUND(Retenciones!$K84,2)),"000000000000"),7,3)&amp;"."&amp;MID(TEXT(INT(ROUND(Retenciones!$K84,2)),"000000000000"),10,3),IF(MID(TEXT(INT(ROUND(Retenciones!$K84,2)),"000000000000"),4,3)&lt;&gt;"000",TEXT(VALUE(MID(TEXT(INT(ROUND(Retenciones!$K84,2)),"000000000000"),4,3)),"0")&amp;"."&amp;MID(TEXT(INT(ROUND(Retenciones!$K84,2)),"000000000000"),7,3)&amp;"."&amp;MID(TEXT(INT(ROUND(Retenciones!$K84,2)),"000000000000"),10,3),IF(MID(TEXT(INT(ROUND(Retenciones!$K84,2)),"000000000000"),7,3)&lt;&gt;"000",TEXT(VALUE(MID(TEXT(INT(ROUND(Retenciones!$K84,2)),"000000000000"),7,3)),"0")&amp;"."&amp;MID(TEXT(INT(ROUND(Retenciones!$K84,2)),"000000000000"),10,3),TEXT(VALUE(MID(TEXT(INT(ROUND(Retenciones!$K84,2)),"000000000000"),10,3)),"0"))))&amp;","&amp;TEXT(ROUND((ROUND(Retenciones!$K84,2)-INT(ROUND(Retenciones!$K84,2)))*100,0),"00"),"")</f>
        <v/>
      </c>
      <c r="E2709" s="37"/>
    </row>
    <row r="2710" spans="2:5">
      <c r="B2710" s="36"/>
      <c r="E2710" s="37"/>
    </row>
    <row r="2711" spans="2:5">
      <c r="B2711" s="36"/>
      <c r="E2711" s="37"/>
    </row>
    <row r="2712" spans="2:5">
      <c r="B2712" s="36"/>
      <c r="C2712" s="44" t="s">
        <v>142</v>
      </c>
      <c r="D2712" s="45"/>
      <c r="E2712" s="37"/>
    </row>
    <row r="2713" spans="2:5">
      <c r="B2713" s="36"/>
      <c r="E2713" s="37"/>
    </row>
    <row r="2714" spans="2:5">
      <c r="B2714" s="36"/>
      <c r="C2714" s="38" t="s">
        <v>143</v>
      </c>
      <c r="D2714" s="39" t="str">
        <f>IF(Retenciones!$A84&lt;&gt;"",'Datos del Cliente'!$C$7,"")</f>
        <v/>
      </c>
      <c r="E2714" s="37"/>
    </row>
    <row r="2715" spans="2:5">
      <c r="B2715" s="36"/>
      <c r="C2715" s="38" t="s">
        <v>144</v>
      </c>
      <c r="D2715" s="39" t="str">
        <f>IF(Retenciones!$A84&lt;&gt;"",'Datos del Cliente'!$C$14,"")</f>
        <v/>
      </c>
      <c r="E2715" s="37"/>
    </row>
    <row r="2716" spans="2:5">
      <c r="B2716" s="36"/>
      <c r="E2716" s="37"/>
    </row>
    <row r="2717" spans="2:5" ht="15" customHeight="1">
      <c r="B2717" s="36"/>
      <c r="C2717" s="84" t="s">
        <v>145</v>
      </c>
      <c r="D2717" s="84"/>
      <c r="E2717" s="37"/>
    </row>
    <row r="2718" spans="2:5">
      <c r="B2718" s="36"/>
      <c r="C2718" s="84"/>
      <c r="D2718" s="84"/>
      <c r="E2718" s="37"/>
    </row>
    <row r="2719" spans="2:5">
      <c r="B2719" s="36"/>
      <c r="C2719" s="84"/>
      <c r="D2719" s="84"/>
      <c r="E2719" s="37"/>
    </row>
    <row r="2720" spans="2:5">
      <c r="B2720" s="46"/>
      <c r="C2720" s="47"/>
      <c r="D2720" s="47"/>
      <c r="E2720" s="48"/>
    </row>
    <row r="2722" spans="2:5" ht="25.5" customHeight="1">
      <c r="B2722" s="34"/>
      <c r="C2722" s="85" t="s">
        <v>127</v>
      </c>
      <c r="D2722" s="85"/>
      <c r="E2722" s="35"/>
    </row>
    <row r="2723" spans="2:5">
      <c r="B2723" s="36"/>
      <c r="E2723" s="37"/>
    </row>
    <row r="2724" spans="2:5">
      <c r="B2724" s="36"/>
      <c r="C2724" s="38" t="s">
        <v>128</v>
      </c>
      <c r="D2724" s="39" t="str">
        <f>IF(Retenciones!$A85&lt;&gt;"","0000-"&amp;TEXT(Retenciones!$I85,"YYYY")&amp;"-"&amp;TEXT((N('Datos del Cliente'!$C$17)+COUNTIF(Retenciones!$A$5:$A85,"&lt;&gt;")),"000000"),"")</f>
        <v/>
      </c>
      <c r="E2724" s="37"/>
    </row>
    <row r="2725" spans="2:5">
      <c r="B2725" s="36"/>
      <c r="C2725" s="38" t="s">
        <v>129</v>
      </c>
      <c r="D2725" s="39" t="str">
        <f>IF(Retenciones!$A85&lt;&gt;"",TEXT(Retenciones!$I85,"DD/MM/YYYY"),"")</f>
        <v/>
      </c>
      <c r="E2725" s="37"/>
    </row>
    <row r="2726" spans="2:5">
      <c r="B2726" s="36"/>
      <c r="E2726" s="37"/>
    </row>
    <row r="2727" spans="2:5">
      <c r="B2727" s="36"/>
      <c r="C2727" s="86" t="s">
        <v>130</v>
      </c>
      <c r="D2727" s="86"/>
      <c r="E2727" s="37"/>
    </row>
    <row r="2728" spans="2:5">
      <c r="B2728" s="36"/>
      <c r="C2728" s="38" t="s">
        <v>131</v>
      </c>
      <c r="D2728" s="39" t="str">
        <f>IF(Retenciones!$A85&lt;&gt;"",'Datos del Cliente'!$C$7,"")</f>
        <v/>
      </c>
      <c r="E2728" s="37"/>
    </row>
    <row r="2729" spans="2:5">
      <c r="B2729" s="36"/>
      <c r="C2729" s="38" t="s">
        <v>132</v>
      </c>
      <c r="D2729" s="40" t="str">
        <f>IFERROR(IF(Retenciones!$A85&lt;&gt;"",+('Datos del Cliente'!$C$8),""),"")</f>
        <v/>
      </c>
      <c r="E2729" s="37"/>
    </row>
    <row r="2730" spans="2:5" ht="25.5" customHeight="1">
      <c r="B2730" s="36"/>
      <c r="C2730" s="38" t="s">
        <v>133</v>
      </c>
      <c r="D2730" s="41" t="str">
        <f>IF(Retenciones!$A85&lt;&gt;"",'Datos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730" s="37"/>
    </row>
    <row r="2731" spans="2:5">
      <c r="B2731" s="36"/>
      <c r="E2731" s="37"/>
    </row>
    <row r="2732" spans="2:5">
      <c r="B2732" s="36"/>
      <c r="C2732" s="86" t="s">
        <v>134</v>
      </c>
      <c r="D2732" s="86"/>
      <c r="E2732" s="37"/>
    </row>
    <row r="2733" spans="2:5">
      <c r="B2733" s="36"/>
      <c r="C2733" s="38" t="s">
        <v>131</v>
      </c>
      <c r="D2733" s="39" t="str">
        <f>IFERROR(IF(Retenciones!$A85&lt;&gt;"",INDEX('Sujetos Retenidos'!$B$5:$B$204,MATCH(Retenciones!$O85,'Sujetos Retenidos'!$A$5:$A$204,0)),""),"")</f>
        <v/>
      </c>
      <c r="E2733" s="37"/>
    </row>
    <row r="2734" spans="2:5">
      <c r="B2734" s="36"/>
      <c r="C2734" s="38" t="s">
        <v>132</v>
      </c>
      <c r="D2734" s="40" t="str">
        <f>IFERROR(IF(Retenciones!$A85&lt;&gt;"",+INDEX('Sujetos Retenidos'!$A$5:$A$204,MATCH(Retenciones!$O85,'Sujetos Retenidos'!$A$5:$A$204,0)),""),"")</f>
        <v/>
      </c>
      <c r="E2734" s="37"/>
    </row>
    <row r="2735" spans="2:5" ht="25.5" customHeight="1">
      <c r="B2735" s="36"/>
      <c r="C2735" s="38" t="s">
        <v>133</v>
      </c>
      <c r="D2735" s="41" t="str">
        <f>IFERROR(IF(Retenciones!$A85&lt;&gt;"",INDEX('Sujetos Retenidos'!$C$5:$C$204,MATCH(Retenciones!$O85,'Sujetos Retenidos'!$A$5:$A$204,0))&amp;" Localidad: "&amp;INDEX('Sujetos Retenidos'!$D$5:$D$204,MATCH(Retenciones!$O85,'Sujetos Retenidos'!$A$5:$A$204,0))&amp;" Provincia: "&amp;IF(ISNUMBER(SEARCH(" - ",INDEX('Sujetos Retenidos'!$E$5:$E$204,MATCH(Retenciones!$O85,'Sujetos Retenidos'!$A$5:$A$204,0)))),MID(INDEX('Sujetos Retenidos'!$E$5:$E$204,MATCH(Retenciones!$O85,'Sujetos Retenidos'!$A$5:$A$204,0)),SEARCH(" - ",INDEX('Sujetos Retenidos'!$E$5:$E$204,MATCH(Retenciones!$O85,'Sujetos Retenidos'!$A$5:$A$204,0)))+3,255),INDEX('Sujetos Retenidos'!$E$5:$E$204,MATCH(Retenciones!$O85,'Sujetos Retenidos'!$A$5:$A$204,0)))&amp;" C.P.: "&amp;INDEX('Sujetos Retenidos'!$F$5:$F$204,MATCH(Retenciones!$O85,'Sujetos Retenidos'!$A$5:$A$204,0)),""),"")</f>
        <v/>
      </c>
      <c r="E2735" s="37"/>
    </row>
    <row r="2736" spans="2:5">
      <c r="B2736" s="36"/>
      <c r="E2736" s="37"/>
    </row>
    <row r="2737" spans="2:5">
      <c r="B2737" s="36"/>
      <c r="C2737" s="86" t="s">
        <v>135</v>
      </c>
      <c r="D2737" s="86"/>
      <c r="E2737" s="37"/>
    </row>
    <row r="2738" spans="2:5" ht="21.75" customHeight="1">
      <c r="B2738" s="36"/>
      <c r="C2738" s="38" t="s">
        <v>136</v>
      </c>
      <c r="D2738" s="41" t="str">
        <f>IF(Retenciones!$A85&lt;&gt;"",SUBSTITUTE(IF(ISNUMBER(SEARCH(" (",IF(ISNUMBER(SEARCH(" - ",Retenciones!$E85)),MID(Retenciones!$E85,SEARCH(" - ",Retenciones!$E85)+3,255),Retenciones!$E85))),LEFT(IF(ISNUMBER(SEARCH(" - ",Retenciones!$E85)),MID(Retenciones!$E85,SEARCH(" - ",Retenciones!$E85)+3,255),Retenciones!$E85),SEARCH(" (",IF(ISNUMBER(SEARCH(" - ",Retenciones!$E85)),MID(Retenciones!$E85,SEARCH(" - ",Retenciones!$E85)+3,255),Retenciones!$E85))-1),IF(ISNUMBER(SEARCH(" - ",Retenciones!$E85)),MID(Retenciones!$E85,SEARCH(" - ",Retenciones!$E85)+3,255),Retenciones!$E85)),"—","-"),"")</f>
        <v/>
      </c>
      <c r="E2738" s="37"/>
    </row>
    <row r="2739" spans="2:5" ht="21.75" customHeight="1">
      <c r="B2739" s="36"/>
      <c r="C2739" s="38" t="s">
        <v>137</v>
      </c>
      <c r="D2739" s="41" t="str">
        <f>IF(Retenciones!$A85&lt;&gt;"",IF(ISNUMBER(SEARCH(" - ",Retenciones!$F85)),MID(Retenciones!$F85,SEARCH(" - ",Retenciones!$F85)+3,255),Retenciones!$F85),"")</f>
        <v/>
      </c>
      <c r="E2739" s="37"/>
    </row>
    <row r="2740" spans="2:5" ht="21.75" customHeight="1">
      <c r="B2740" s="36"/>
      <c r="C2740" s="38" t="s">
        <v>138</v>
      </c>
      <c r="D2740" s="41" t="str">
        <f>IF(Retenciones!$A85&lt;&gt;"",Retenciones!$A85&amp;" Nro. "&amp;TEXT(Retenciones!$C85,"000000000000"),"")</f>
        <v/>
      </c>
      <c r="E2740" s="37"/>
    </row>
    <row r="2741" spans="2:5">
      <c r="B2741" s="36"/>
      <c r="C2741" s="38" t="s">
        <v>139</v>
      </c>
      <c r="D2741" s="42" t="str">
        <f>IF(Retenciones!$A85&lt;&gt;"","$ "&amp;IF(MID(TEXT(INT(ROUND(Retenciones!$D85,2)),"000000000000"),1,3)&lt;&gt;"000",TEXT(VALUE(MID(TEXT(INT(ROUND(Retenciones!$D85,2)),"000000000000"),1,3)),"0")&amp;"."&amp;MID(TEXT(INT(ROUND(Retenciones!$D85,2)),"000000000000"),4,3)&amp;"."&amp;MID(TEXT(INT(ROUND(Retenciones!$D85,2)),"000000000000"),7,3)&amp;"."&amp;MID(TEXT(INT(ROUND(Retenciones!$D85,2)),"000000000000"),10,3),IF(MID(TEXT(INT(ROUND(Retenciones!$D85,2)),"000000000000"),4,3)&lt;&gt;"000",TEXT(VALUE(MID(TEXT(INT(ROUND(Retenciones!$D85,2)),"000000000000"),4,3)),"0")&amp;"."&amp;MID(TEXT(INT(ROUND(Retenciones!$D85,2)),"000000000000"),7,3)&amp;"."&amp;MID(TEXT(INT(ROUND(Retenciones!$D85,2)),"000000000000"),10,3),IF(MID(TEXT(INT(ROUND(Retenciones!$D85,2)),"000000000000"),7,3)&lt;&gt;"000",TEXT(VALUE(MID(TEXT(INT(ROUND(Retenciones!$D85,2)),"000000000000"),7,3)),"0")&amp;"."&amp;MID(TEXT(INT(ROUND(Retenciones!$D85,2)),"000000000000"),10,3),TEXT(VALUE(MID(TEXT(INT(ROUND(Retenciones!$D85,2)),"000000000000"),10,3)),"0"))))&amp;","&amp;TEXT(ROUND((ROUND(Retenciones!$D85,2)-INT(ROUND(Retenciones!$D85,2)))*100,0),"00"),"")</f>
        <v/>
      </c>
      <c r="E2741" s="37"/>
    </row>
    <row r="2742" spans="2:5">
      <c r="B2742" s="36"/>
      <c r="C2742" s="38" t="s">
        <v>140</v>
      </c>
      <c r="D2742" s="39" t="str">
        <f>IF(Retenciones!$A85&lt;&gt;"","NO","")</f>
        <v/>
      </c>
      <c r="E2742" s="37"/>
    </row>
    <row r="2743" spans="2:5">
      <c r="B2743" s="36"/>
      <c r="C2743" s="38" t="s">
        <v>141</v>
      </c>
      <c r="D2743" s="43" t="str">
        <f>IF(Retenciones!$A85&lt;&gt;"","$ "&amp;IF(MID(TEXT(INT(ROUND(Retenciones!$K85,2)),"000000000000"),1,3)&lt;&gt;"000",TEXT(VALUE(MID(TEXT(INT(ROUND(Retenciones!$K85,2)),"000000000000"),1,3)),"0")&amp;"."&amp;MID(TEXT(INT(ROUND(Retenciones!$K85,2)),"000000000000"),4,3)&amp;"."&amp;MID(TEXT(INT(ROUND(Retenciones!$K85,2)),"000000000000"),7,3)&amp;"."&amp;MID(TEXT(INT(ROUND(Retenciones!$K85,2)),"000000000000"),10,3),IF(MID(TEXT(INT(ROUND(Retenciones!$K85,2)),"000000000000"),4,3)&lt;&gt;"000",TEXT(VALUE(MID(TEXT(INT(ROUND(Retenciones!$K85,2)),"000000000000"),4,3)),"0")&amp;"."&amp;MID(TEXT(INT(ROUND(Retenciones!$K85,2)),"000000000000"),7,3)&amp;"."&amp;MID(TEXT(INT(ROUND(Retenciones!$K85,2)),"000000000000"),10,3),IF(MID(TEXT(INT(ROUND(Retenciones!$K85,2)),"000000000000"),7,3)&lt;&gt;"000",TEXT(VALUE(MID(TEXT(INT(ROUND(Retenciones!$K85,2)),"000000000000"),7,3)),"0")&amp;"."&amp;MID(TEXT(INT(ROUND(Retenciones!$K85,2)),"000000000000"),10,3),TEXT(VALUE(MID(TEXT(INT(ROUND(Retenciones!$K85,2)),"000000000000"),10,3)),"0"))))&amp;","&amp;TEXT(ROUND((ROUND(Retenciones!$K85,2)-INT(ROUND(Retenciones!$K85,2)))*100,0),"00"),"")</f>
        <v/>
      </c>
      <c r="E2743" s="37"/>
    </row>
    <row r="2744" spans="2:5">
      <c r="B2744" s="36"/>
      <c r="E2744" s="37"/>
    </row>
    <row r="2745" spans="2:5">
      <c r="B2745" s="36"/>
      <c r="E2745" s="37"/>
    </row>
    <row r="2746" spans="2:5">
      <c r="B2746" s="36"/>
      <c r="C2746" s="44" t="s">
        <v>142</v>
      </c>
      <c r="D2746" s="45"/>
      <c r="E2746" s="37"/>
    </row>
    <row r="2747" spans="2:5">
      <c r="B2747" s="36"/>
      <c r="E2747" s="37"/>
    </row>
    <row r="2748" spans="2:5">
      <c r="B2748" s="36"/>
      <c r="C2748" s="38" t="s">
        <v>143</v>
      </c>
      <c r="D2748" s="39" t="str">
        <f>IF(Retenciones!$A85&lt;&gt;"",'Datos del Cliente'!$C$7,"")</f>
        <v/>
      </c>
      <c r="E2748" s="37"/>
    </row>
    <row r="2749" spans="2:5">
      <c r="B2749" s="36"/>
      <c r="C2749" s="38" t="s">
        <v>144</v>
      </c>
      <c r="D2749" s="39" t="str">
        <f>IF(Retenciones!$A85&lt;&gt;"",'Datos del Cliente'!$C$14,"")</f>
        <v/>
      </c>
      <c r="E2749" s="37"/>
    </row>
    <row r="2750" spans="2:5">
      <c r="B2750" s="36"/>
      <c r="E2750" s="37"/>
    </row>
    <row r="2751" spans="2:5" ht="15" customHeight="1">
      <c r="B2751" s="36"/>
      <c r="C2751" s="84" t="s">
        <v>145</v>
      </c>
      <c r="D2751" s="84"/>
      <c r="E2751" s="37"/>
    </row>
    <row r="2752" spans="2:5">
      <c r="B2752" s="36"/>
      <c r="C2752" s="84"/>
      <c r="D2752" s="84"/>
      <c r="E2752" s="37"/>
    </row>
    <row r="2753" spans="2:5">
      <c r="B2753" s="36"/>
      <c r="C2753" s="84"/>
      <c r="D2753" s="84"/>
      <c r="E2753" s="37"/>
    </row>
    <row r="2754" spans="2:5">
      <c r="B2754" s="46"/>
      <c r="C2754" s="47"/>
      <c r="D2754" s="47"/>
      <c r="E2754" s="48"/>
    </row>
    <row r="2756" spans="2:5" ht="25.5" customHeight="1">
      <c r="B2756" s="34"/>
      <c r="C2756" s="85" t="s">
        <v>127</v>
      </c>
      <c r="D2756" s="85"/>
      <c r="E2756" s="35"/>
    </row>
    <row r="2757" spans="2:5">
      <c r="B2757" s="36"/>
      <c r="E2757" s="37"/>
    </row>
    <row r="2758" spans="2:5">
      <c r="B2758" s="36"/>
      <c r="C2758" s="38" t="s">
        <v>128</v>
      </c>
      <c r="D2758" s="39" t="str">
        <f>IF(Retenciones!$A86&lt;&gt;"","0000-"&amp;TEXT(Retenciones!$I86,"YYYY")&amp;"-"&amp;TEXT((N('Datos del Cliente'!$C$17)+COUNTIF(Retenciones!$A$5:$A86,"&lt;&gt;")),"000000"),"")</f>
        <v/>
      </c>
      <c r="E2758" s="37"/>
    </row>
    <row r="2759" spans="2:5">
      <c r="B2759" s="36"/>
      <c r="C2759" s="38" t="s">
        <v>129</v>
      </c>
      <c r="D2759" s="39" t="str">
        <f>IF(Retenciones!$A86&lt;&gt;"",TEXT(Retenciones!$I86,"DD/MM/YYYY"),"")</f>
        <v/>
      </c>
      <c r="E2759" s="37"/>
    </row>
    <row r="2760" spans="2:5">
      <c r="B2760" s="36"/>
      <c r="E2760" s="37"/>
    </row>
    <row r="2761" spans="2:5">
      <c r="B2761" s="36"/>
      <c r="C2761" s="86" t="s">
        <v>130</v>
      </c>
      <c r="D2761" s="86"/>
      <c r="E2761" s="37"/>
    </row>
    <row r="2762" spans="2:5">
      <c r="B2762" s="36"/>
      <c r="C2762" s="38" t="s">
        <v>131</v>
      </c>
      <c r="D2762" s="39" t="str">
        <f>IF(Retenciones!$A86&lt;&gt;"",'Datos del Cliente'!$C$7,"")</f>
        <v/>
      </c>
      <c r="E2762" s="37"/>
    </row>
    <row r="2763" spans="2:5">
      <c r="B2763" s="36"/>
      <c r="C2763" s="38" t="s">
        <v>132</v>
      </c>
      <c r="D2763" s="40" t="str">
        <f>IFERROR(IF(Retenciones!$A86&lt;&gt;"",+('Datos del Cliente'!$C$8),""),"")</f>
        <v/>
      </c>
      <c r="E2763" s="37"/>
    </row>
    <row r="2764" spans="2:5" ht="25.5" customHeight="1">
      <c r="B2764" s="36"/>
      <c r="C2764" s="38" t="s">
        <v>133</v>
      </c>
      <c r="D2764" s="41" t="str">
        <f>IF(Retenciones!$A86&lt;&gt;"",'Datos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764" s="37"/>
    </row>
    <row r="2765" spans="2:5">
      <c r="B2765" s="36"/>
      <c r="E2765" s="37"/>
    </row>
    <row r="2766" spans="2:5">
      <c r="B2766" s="36"/>
      <c r="C2766" s="86" t="s">
        <v>134</v>
      </c>
      <c r="D2766" s="86"/>
      <c r="E2766" s="37"/>
    </row>
    <row r="2767" spans="2:5">
      <c r="B2767" s="36"/>
      <c r="C2767" s="38" t="s">
        <v>131</v>
      </c>
      <c r="D2767" s="39" t="str">
        <f>IFERROR(IF(Retenciones!$A86&lt;&gt;"",INDEX('Sujetos Retenidos'!$B$5:$B$204,MATCH(Retenciones!$O86,'Sujetos Retenidos'!$A$5:$A$204,0)),""),"")</f>
        <v/>
      </c>
      <c r="E2767" s="37"/>
    </row>
    <row r="2768" spans="2:5">
      <c r="B2768" s="36"/>
      <c r="C2768" s="38" t="s">
        <v>132</v>
      </c>
      <c r="D2768" s="40" t="str">
        <f>IFERROR(IF(Retenciones!$A86&lt;&gt;"",+INDEX('Sujetos Retenidos'!$A$5:$A$204,MATCH(Retenciones!$O86,'Sujetos Retenidos'!$A$5:$A$204,0)),""),"")</f>
        <v/>
      </c>
      <c r="E2768" s="37"/>
    </row>
    <row r="2769" spans="2:5" ht="25.5" customHeight="1">
      <c r="B2769" s="36"/>
      <c r="C2769" s="38" t="s">
        <v>133</v>
      </c>
      <c r="D2769" s="41" t="str">
        <f>IFERROR(IF(Retenciones!$A86&lt;&gt;"",INDEX('Sujetos Retenidos'!$C$5:$C$204,MATCH(Retenciones!$O86,'Sujetos Retenidos'!$A$5:$A$204,0))&amp;" Localidad: "&amp;INDEX('Sujetos Retenidos'!$D$5:$D$204,MATCH(Retenciones!$O86,'Sujetos Retenidos'!$A$5:$A$204,0))&amp;" Provincia: "&amp;IF(ISNUMBER(SEARCH(" - ",INDEX('Sujetos Retenidos'!$E$5:$E$204,MATCH(Retenciones!$O86,'Sujetos Retenidos'!$A$5:$A$204,0)))),MID(INDEX('Sujetos Retenidos'!$E$5:$E$204,MATCH(Retenciones!$O86,'Sujetos Retenidos'!$A$5:$A$204,0)),SEARCH(" - ",INDEX('Sujetos Retenidos'!$E$5:$E$204,MATCH(Retenciones!$O86,'Sujetos Retenidos'!$A$5:$A$204,0)))+3,255),INDEX('Sujetos Retenidos'!$E$5:$E$204,MATCH(Retenciones!$O86,'Sujetos Retenidos'!$A$5:$A$204,0)))&amp;" C.P.: "&amp;INDEX('Sujetos Retenidos'!$F$5:$F$204,MATCH(Retenciones!$O86,'Sujetos Retenidos'!$A$5:$A$204,0)),""),"")</f>
        <v/>
      </c>
      <c r="E2769" s="37"/>
    </row>
    <row r="2770" spans="2:5">
      <c r="B2770" s="36"/>
      <c r="E2770" s="37"/>
    </row>
    <row r="2771" spans="2:5">
      <c r="B2771" s="36"/>
      <c r="C2771" s="86" t="s">
        <v>135</v>
      </c>
      <c r="D2771" s="86"/>
      <c r="E2771" s="37"/>
    </row>
    <row r="2772" spans="2:5" ht="21.75" customHeight="1">
      <c r="B2772" s="36"/>
      <c r="C2772" s="38" t="s">
        <v>136</v>
      </c>
      <c r="D2772" s="41" t="str">
        <f>IF(Retenciones!$A86&lt;&gt;"",SUBSTITUTE(IF(ISNUMBER(SEARCH(" (",IF(ISNUMBER(SEARCH(" - ",Retenciones!$E86)),MID(Retenciones!$E86,SEARCH(" - ",Retenciones!$E86)+3,255),Retenciones!$E86))),LEFT(IF(ISNUMBER(SEARCH(" - ",Retenciones!$E86)),MID(Retenciones!$E86,SEARCH(" - ",Retenciones!$E86)+3,255),Retenciones!$E86),SEARCH(" (",IF(ISNUMBER(SEARCH(" - ",Retenciones!$E86)),MID(Retenciones!$E86,SEARCH(" - ",Retenciones!$E86)+3,255),Retenciones!$E86))-1),IF(ISNUMBER(SEARCH(" - ",Retenciones!$E86)),MID(Retenciones!$E86,SEARCH(" - ",Retenciones!$E86)+3,255),Retenciones!$E86)),"—","-"),"")</f>
        <v/>
      </c>
      <c r="E2772" s="37"/>
    </row>
    <row r="2773" spans="2:5" ht="21.75" customHeight="1">
      <c r="B2773" s="36"/>
      <c r="C2773" s="38" t="s">
        <v>137</v>
      </c>
      <c r="D2773" s="41" t="str">
        <f>IF(Retenciones!$A86&lt;&gt;"",IF(ISNUMBER(SEARCH(" - ",Retenciones!$F86)),MID(Retenciones!$F86,SEARCH(" - ",Retenciones!$F86)+3,255),Retenciones!$F86),"")</f>
        <v/>
      </c>
      <c r="E2773" s="37"/>
    </row>
    <row r="2774" spans="2:5" ht="21.75" customHeight="1">
      <c r="B2774" s="36"/>
      <c r="C2774" s="38" t="s">
        <v>138</v>
      </c>
      <c r="D2774" s="41" t="str">
        <f>IF(Retenciones!$A86&lt;&gt;"",Retenciones!$A86&amp;" Nro. "&amp;TEXT(Retenciones!$C86,"000000000000"),"")</f>
        <v/>
      </c>
      <c r="E2774" s="37"/>
    </row>
    <row r="2775" spans="2:5">
      <c r="B2775" s="36"/>
      <c r="C2775" s="38" t="s">
        <v>139</v>
      </c>
      <c r="D2775" s="42" t="str">
        <f>IF(Retenciones!$A86&lt;&gt;"","$ "&amp;IF(MID(TEXT(INT(ROUND(Retenciones!$D86,2)),"000000000000"),1,3)&lt;&gt;"000",TEXT(VALUE(MID(TEXT(INT(ROUND(Retenciones!$D86,2)),"000000000000"),1,3)),"0")&amp;"."&amp;MID(TEXT(INT(ROUND(Retenciones!$D86,2)),"000000000000"),4,3)&amp;"."&amp;MID(TEXT(INT(ROUND(Retenciones!$D86,2)),"000000000000"),7,3)&amp;"."&amp;MID(TEXT(INT(ROUND(Retenciones!$D86,2)),"000000000000"),10,3),IF(MID(TEXT(INT(ROUND(Retenciones!$D86,2)),"000000000000"),4,3)&lt;&gt;"000",TEXT(VALUE(MID(TEXT(INT(ROUND(Retenciones!$D86,2)),"000000000000"),4,3)),"0")&amp;"."&amp;MID(TEXT(INT(ROUND(Retenciones!$D86,2)),"000000000000"),7,3)&amp;"."&amp;MID(TEXT(INT(ROUND(Retenciones!$D86,2)),"000000000000"),10,3),IF(MID(TEXT(INT(ROUND(Retenciones!$D86,2)),"000000000000"),7,3)&lt;&gt;"000",TEXT(VALUE(MID(TEXT(INT(ROUND(Retenciones!$D86,2)),"000000000000"),7,3)),"0")&amp;"."&amp;MID(TEXT(INT(ROUND(Retenciones!$D86,2)),"000000000000"),10,3),TEXT(VALUE(MID(TEXT(INT(ROUND(Retenciones!$D86,2)),"000000000000"),10,3)),"0"))))&amp;","&amp;TEXT(ROUND((ROUND(Retenciones!$D86,2)-INT(ROUND(Retenciones!$D86,2)))*100,0),"00"),"")</f>
        <v/>
      </c>
      <c r="E2775" s="37"/>
    </row>
    <row r="2776" spans="2:5">
      <c r="B2776" s="36"/>
      <c r="C2776" s="38" t="s">
        <v>140</v>
      </c>
      <c r="D2776" s="39" t="str">
        <f>IF(Retenciones!$A86&lt;&gt;"","NO","")</f>
        <v/>
      </c>
      <c r="E2776" s="37"/>
    </row>
    <row r="2777" spans="2:5">
      <c r="B2777" s="36"/>
      <c r="C2777" s="38" t="s">
        <v>141</v>
      </c>
      <c r="D2777" s="43" t="str">
        <f>IF(Retenciones!$A86&lt;&gt;"","$ "&amp;IF(MID(TEXT(INT(ROUND(Retenciones!$K86,2)),"000000000000"),1,3)&lt;&gt;"000",TEXT(VALUE(MID(TEXT(INT(ROUND(Retenciones!$K86,2)),"000000000000"),1,3)),"0")&amp;"."&amp;MID(TEXT(INT(ROUND(Retenciones!$K86,2)),"000000000000"),4,3)&amp;"."&amp;MID(TEXT(INT(ROUND(Retenciones!$K86,2)),"000000000000"),7,3)&amp;"."&amp;MID(TEXT(INT(ROUND(Retenciones!$K86,2)),"000000000000"),10,3),IF(MID(TEXT(INT(ROUND(Retenciones!$K86,2)),"000000000000"),4,3)&lt;&gt;"000",TEXT(VALUE(MID(TEXT(INT(ROUND(Retenciones!$K86,2)),"000000000000"),4,3)),"0")&amp;"."&amp;MID(TEXT(INT(ROUND(Retenciones!$K86,2)),"000000000000"),7,3)&amp;"."&amp;MID(TEXT(INT(ROUND(Retenciones!$K86,2)),"000000000000"),10,3),IF(MID(TEXT(INT(ROUND(Retenciones!$K86,2)),"000000000000"),7,3)&lt;&gt;"000",TEXT(VALUE(MID(TEXT(INT(ROUND(Retenciones!$K86,2)),"000000000000"),7,3)),"0")&amp;"."&amp;MID(TEXT(INT(ROUND(Retenciones!$K86,2)),"000000000000"),10,3),TEXT(VALUE(MID(TEXT(INT(ROUND(Retenciones!$K86,2)),"000000000000"),10,3)),"0"))))&amp;","&amp;TEXT(ROUND((ROUND(Retenciones!$K86,2)-INT(ROUND(Retenciones!$K86,2)))*100,0),"00"),"")</f>
        <v/>
      </c>
      <c r="E2777" s="37"/>
    </row>
    <row r="2778" spans="2:5">
      <c r="B2778" s="36"/>
      <c r="E2778" s="37"/>
    </row>
    <row r="2779" spans="2:5">
      <c r="B2779" s="36"/>
      <c r="E2779" s="37"/>
    </row>
    <row r="2780" spans="2:5">
      <c r="B2780" s="36"/>
      <c r="C2780" s="44" t="s">
        <v>142</v>
      </c>
      <c r="D2780" s="45"/>
      <c r="E2780" s="37"/>
    </row>
    <row r="2781" spans="2:5">
      <c r="B2781" s="36"/>
      <c r="E2781" s="37"/>
    </row>
    <row r="2782" spans="2:5">
      <c r="B2782" s="36"/>
      <c r="C2782" s="38" t="s">
        <v>143</v>
      </c>
      <c r="D2782" s="39" t="str">
        <f>IF(Retenciones!$A86&lt;&gt;"",'Datos del Cliente'!$C$7,"")</f>
        <v/>
      </c>
      <c r="E2782" s="37"/>
    </row>
    <row r="2783" spans="2:5">
      <c r="B2783" s="36"/>
      <c r="C2783" s="38" t="s">
        <v>144</v>
      </c>
      <c r="D2783" s="39" t="str">
        <f>IF(Retenciones!$A86&lt;&gt;"",'Datos del Cliente'!$C$14,"")</f>
        <v/>
      </c>
      <c r="E2783" s="37"/>
    </row>
    <row r="2784" spans="2:5">
      <c r="B2784" s="36"/>
      <c r="E2784" s="37"/>
    </row>
    <row r="2785" spans="2:5" ht="15" customHeight="1">
      <c r="B2785" s="36"/>
      <c r="C2785" s="84" t="s">
        <v>145</v>
      </c>
      <c r="D2785" s="84"/>
      <c r="E2785" s="37"/>
    </row>
    <row r="2786" spans="2:5">
      <c r="B2786" s="36"/>
      <c r="C2786" s="84"/>
      <c r="D2786" s="84"/>
      <c r="E2786" s="37"/>
    </row>
    <row r="2787" spans="2:5">
      <c r="B2787" s="36"/>
      <c r="C2787" s="84"/>
      <c r="D2787" s="84"/>
      <c r="E2787" s="37"/>
    </row>
    <row r="2788" spans="2:5">
      <c r="B2788" s="46"/>
      <c r="C2788" s="47"/>
      <c r="D2788" s="47"/>
      <c r="E2788" s="48"/>
    </row>
    <row r="2790" spans="2:5" ht="25.5" customHeight="1">
      <c r="B2790" s="34"/>
      <c r="C2790" s="85" t="s">
        <v>127</v>
      </c>
      <c r="D2790" s="85"/>
      <c r="E2790" s="35"/>
    </row>
    <row r="2791" spans="2:5">
      <c r="B2791" s="36"/>
      <c r="E2791" s="37"/>
    </row>
    <row r="2792" spans="2:5">
      <c r="B2792" s="36"/>
      <c r="C2792" s="38" t="s">
        <v>128</v>
      </c>
      <c r="D2792" s="39" t="str">
        <f>IF(Retenciones!$A87&lt;&gt;"","0000-"&amp;TEXT(Retenciones!$I87,"YYYY")&amp;"-"&amp;TEXT((N('Datos del Cliente'!$C$17)+COUNTIF(Retenciones!$A$5:$A87,"&lt;&gt;")),"000000"),"")</f>
        <v/>
      </c>
      <c r="E2792" s="37"/>
    </row>
    <row r="2793" spans="2:5">
      <c r="B2793" s="36"/>
      <c r="C2793" s="38" t="s">
        <v>129</v>
      </c>
      <c r="D2793" s="39" t="str">
        <f>IF(Retenciones!$A87&lt;&gt;"",TEXT(Retenciones!$I87,"DD/MM/YYYY"),"")</f>
        <v/>
      </c>
      <c r="E2793" s="37"/>
    </row>
    <row r="2794" spans="2:5">
      <c r="B2794" s="36"/>
      <c r="E2794" s="37"/>
    </row>
    <row r="2795" spans="2:5">
      <c r="B2795" s="36"/>
      <c r="C2795" s="86" t="s">
        <v>130</v>
      </c>
      <c r="D2795" s="86"/>
      <c r="E2795" s="37"/>
    </row>
    <row r="2796" spans="2:5">
      <c r="B2796" s="36"/>
      <c r="C2796" s="38" t="s">
        <v>131</v>
      </c>
      <c r="D2796" s="39" t="str">
        <f>IF(Retenciones!$A87&lt;&gt;"",'Datos del Cliente'!$C$7,"")</f>
        <v/>
      </c>
      <c r="E2796" s="37"/>
    </row>
    <row r="2797" spans="2:5">
      <c r="B2797" s="36"/>
      <c r="C2797" s="38" t="s">
        <v>132</v>
      </c>
      <c r="D2797" s="40" t="str">
        <f>IFERROR(IF(Retenciones!$A87&lt;&gt;"",+('Datos del Cliente'!$C$8),""),"")</f>
        <v/>
      </c>
      <c r="E2797" s="37"/>
    </row>
    <row r="2798" spans="2:5" ht="25.5" customHeight="1">
      <c r="B2798" s="36"/>
      <c r="C2798" s="38" t="s">
        <v>133</v>
      </c>
      <c r="D2798" s="41" t="str">
        <f>IF(Retenciones!$A87&lt;&gt;"",'Datos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798" s="37"/>
    </row>
    <row r="2799" spans="2:5">
      <c r="B2799" s="36"/>
      <c r="E2799" s="37"/>
    </row>
    <row r="2800" spans="2:5">
      <c r="B2800" s="36"/>
      <c r="C2800" s="86" t="s">
        <v>134</v>
      </c>
      <c r="D2800" s="86"/>
      <c r="E2800" s="37"/>
    </row>
    <row r="2801" spans="2:5">
      <c r="B2801" s="36"/>
      <c r="C2801" s="38" t="s">
        <v>131</v>
      </c>
      <c r="D2801" s="39" t="str">
        <f>IFERROR(IF(Retenciones!$A87&lt;&gt;"",INDEX('Sujetos Retenidos'!$B$5:$B$204,MATCH(Retenciones!$O87,'Sujetos Retenidos'!$A$5:$A$204,0)),""),"")</f>
        <v/>
      </c>
      <c r="E2801" s="37"/>
    </row>
    <row r="2802" spans="2:5">
      <c r="B2802" s="36"/>
      <c r="C2802" s="38" t="s">
        <v>132</v>
      </c>
      <c r="D2802" s="40" t="str">
        <f>IFERROR(IF(Retenciones!$A87&lt;&gt;"",+INDEX('Sujetos Retenidos'!$A$5:$A$204,MATCH(Retenciones!$O87,'Sujetos Retenidos'!$A$5:$A$204,0)),""),"")</f>
        <v/>
      </c>
      <c r="E2802" s="37"/>
    </row>
    <row r="2803" spans="2:5" ht="25.5" customHeight="1">
      <c r="B2803" s="36"/>
      <c r="C2803" s="38" t="s">
        <v>133</v>
      </c>
      <c r="D2803" s="41" t="str">
        <f>IFERROR(IF(Retenciones!$A87&lt;&gt;"",INDEX('Sujetos Retenidos'!$C$5:$C$204,MATCH(Retenciones!$O87,'Sujetos Retenidos'!$A$5:$A$204,0))&amp;" Localidad: "&amp;INDEX('Sujetos Retenidos'!$D$5:$D$204,MATCH(Retenciones!$O87,'Sujetos Retenidos'!$A$5:$A$204,0))&amp;" Provincia: "&amp;IF(ISNUMBER(SEARCH(" - ",INDEX('Sujetos Retenidos'!$E$5:$E$204,MATCH(Retenciones!$O87,'Sujetos Retenidos'!$A$5:$A$204,0)))),MID(INDEX('Sujetos Retenidos'!$E$5:$E$204,MATCH(Retenciones!$O87,'Sujetos Retenidos'!$A$5:$A$204,0)),SEARCH(" - ",INDEX('Sujetos Retenidos'!$E$5:$E$204,MATCH(Retenciones!$O87,'Sujetos Retenidos'!$A$5:$A$204,0)))+3,255),INDEX('Sujetos Retenidos'!$E$5:$E$204,MATCH(Retenciones!$O87,'Sujetos Retenidos'!$A$5:$A$204,0)))&amp;" C.P.: "&amp;INDEX('Sujetos Retenidos'!$F$5:$F$204,MATCH(Retenciones!$O87,'Sujetos Retenidos'!$A$5:$A$204,0)),""),"")</f>
        <v/>
      </c>
      <c r="E2803" s="37"/>
    </row>
    <row r="2804" spans="2:5">
      <c r="B2804" s="36"/>
      <c r="E2804" s="37"/>
    </row>
    <row r="2805" spans="2:5">
      <c r="B2805" s="36"/>
      <c r="C2805" s="86" t="s">
        <v>135</v>
      </c>
      <c r="D2805" s="86"/>
      <c r="E2805" s="37"/>
    </row>
    <row r="2806" spans="2:5" ht="21.75" customHeight="1">
      <c r="B2806" s="36"/>
      <c r="C2806" s="38" t="s">
        <v>136</v>
      </c>
      <c r="D2806" s="41" t="str">
        <f>IF(Retenciones!$A87&lt;&gt;"",SUBSTITUTE(IF(ISNUMBER(SEARCH(" (",IF(ISNUMBER(SEARCH(" - ",Retenciones!$E87)),MID(Retenciones!$E87,SEARCH(" - ",Retenciones!$E87)+3,255),Retenciones!$E87))),LEFT(IF(ISNUMBER(SEARCH(" - ",Retenciones!$E87)),MID(Retenciones!$E87,SEARCH(" - ",Retenciones!$E87)+3,255),Retenciones!$E87),SEARCH(" (",IF(ISNUMBER(SEARCH(" - ",Retenciones!$E87)),MID(Retenciones!$E87,SEARCH(" - ",Retenciones!$E87)+3,255),Retenciones!$E87))-1),IF(ISNUMBER(SEARCH(" - ",Retenciones!$E87)),MID(Retenciones!$E87,SEARCH(" - ",Retenciones!$E87)+3,255),Retenciones!$E87)),"—","-"),"")</f>
        <v/>
      </c>
      <c r="E2806" s="37"/>
    </row>
    <row r="2807" spans="2:5" ht="21.75" customHeight="1">
      <c r="B2807" s="36"/>
      <c r="C2807" s="38" t="s">
        <v>137</v>
      </c>
      <c r="D2807" s="41" t="str">
        <f>IF(Retenciones!$A87&lt;&gt;"",IF(ISNUMBER(SEARCH(" - ",Retenciones!$F87)),MID(Retenciones!$F87,SEARCH(" - ",Retenciones!$F87)+3,255),Retenciones!$F87),"")</f>
        <v/>
      </c>
      <c r="E2807" s="37"/>
    </row>
    <row r="2808" spans="2:5" ht="21.75" customHeight="1">
      <c r="B2808" s="36"/>
      <c r="C2808" s="38" t="s">
        <v>138</v>
      </c>
      <c r="D2808" s="41" t="str">
        <f>IF(Retenciones!$A87&lt;&gt;"",Retenciones!$A87&amp;" Nro. "&amp;TEXT(Retenciones!$C87,"000000000000"),"")</f>
        <v/>
      </c>
      <c r="E2808" s="37"/>
    </row>
    <row r="2809" spans="2:5">
      <c r="B2809" s="36"/>
      <c r="C2809" s="38" t="s">
        <v>139</v>
      </c>
      <c r="D2809" s="42" t="str">
        <f>IF(Retenciones!$A87&lt;&gt;"","$ "&amp;IF(MID(TEXT(INT(ROUND(Retenciones!$D87,2)),"000000000000"),1,3)&lt;&gt;"000",TEXT(VALUE(MID(TEXT(INT(ROUND(Retenciones!$D87,2)),"000000000000"),1,3)),"0")&amp;"."&amp;MID(TEXT(INT(ROUND(Retenciones!$D87,2)),"000000000000"),4,3)&amp;"."&amp;MID(TEXT(INT(ROUND(Retenciones!$D87,2)),"000000000000"),7,3)&amp;"."&amp;MID(TEXT(INT(ROUND(Retenciones!$D87,2)),"000000000000"),10,3),IF(MID(TEXT(INT(ROUND(Retenciones!$D87,2)),"000000000000"),4,3)&lt;&gt;"000",TEXT(VALUE(MID(TEXT(INT(ROUND(Retenciones!$D87,2)),"000000000000"),4,3)),"0")&amp;"."&amp;MID(TEXT(INT(ROUND(Retenciones!$D87,2)),"000000000000"),7,3)&amp;"."&amp;MID(TEXT(INT(ROUND(Retenciones!$D87,2)),"000000000000"),10,3),IF(MID(TEXT(INT(ROUND(Retenciones!$D87,2)),"000000000000"),7,3)&lt;&gt;"000",TEXT(VALUE(MID(TEXT(INT(ROUND(Retenciones!$D87,2)),"000000000000"),7,3)),"0")&amp;"."&amp;MID(TEXT(INT(ROUND(Retenciones!$D87,2)),"000000000000"),10,3),TEXT(VALUE(MID(TEXT(INT(ROUND(Retenciones!$D87,2)),"000000000000"),10,3)),"0"))))&amp;","&amp;TEXT(ROUND((ROUND(Retenciones!$D87,2)-INT(ROUND(Retenciones!$D87,2)))*100,0),"00"),"")</f>
        <v/>
      </c>
      <c r="E2809" s="37"/>
    </row>
    <row r="2810" spans="2:5">
      <c r="B2810" s="36"/>
      <c r="C2810" s="38" t="s">
        <v>140</v>
      </c>
      <c r="D2810" s="39" t="str">
        <f>IF(Retenciones!$A87&lt;&gt;"","NO","")</f>
        <v/>
      </c>
      <c r="E2810" s="37"/>
    </row>
    <row r="2811" spans="2:5">
      <c r="B2811" s="36"/>
      <c r="C2811" s="38" t="s">
        <v>141</v>
      </c>
      <c r="D2811" s="43" t="str">
        <f>IF(Retenciones!$A87&lt;&gt;"","$ "&amp;IF(MID(TEXT(INT(ROUND(Retenciones!$K87,2)),"000000000000"),1,3)&lt;&gt;"000",TEXT(VALUE(MID(TEXT(INT(ROUND(Retenciones!$K87,2)),"000000000000"),1,3)),"0")&amp;"."&amp;MID(TEXT(INT(ROUND(Retenciones!$K87,2)),"000000000000"),4,3)&amp;"."&amp;MID(TEXT(INT(ROUND(Retenciones!$K87,2)),"000000000000"),7,3)&amp;"."&amp;MID(TEXT(INT(ROUND(Retenciones!$K87,2)),"000000000000"),10,3),IF(MID(TEXT(INT(ROUND(Retenciones!$K87,2)),"000000000000"),4,3)&lt;&gt;"000",TEXT(VALUE(MID(TEXT(INT(ROUND(Retenciones!$K87,2)),"000000000000"),4,3)),"0")&amp;"."&amp;MID(TEXT(INT(ROUND(Retenciones!$K87,2)),"000000000000"),7,3)&amp;"."&amp;MID(TEXT(INT(ROUND(Retenciones!$K87,2)),"000000000000"),10,3),IF(MID(TEXT(INT(ROUND(Retenciones!$K87,2)),"000000000000"),7,3)&lt;&gt;"000",TEXT(VALUE(MID(TEXT(INT(ROUND(Retenciones!$K87,2)),"000000000000"),7,3)),"0")&amp;"."&amp;MID(TEXT(INT(ROUND(Retenciones!$K87,2)),"000000000000"),10,3),TEXT(VALUE(MID(TEXT(INT(ROUND(Retenciones!$K87,2)),"000000000000"),10,3)),"0"))))&amp;","&amp;TEXT(ROUND((ROUND(Retenciones!$K87,2)-INT(ROUND(Retenciones!$K87,2)))*100,0),"00"),"")</f>
        <v/>
      </c>
      <c r="E2811" s="37"/>
    </row>
    <row r="2812" spans="2:5">
      <c r="B2812" s="36"/>
      <c r="E2812" s="37"/>
    </row>
    <row r="2813" spans="2:5">
      <c r="B2813" s="36"/>
      <c r="E2813" s="37"/>
    </row>
    <row r="2814" spans="2:5">
      <c r="B2814" s="36"/>
      <c r="C2814" s="44" t="s">
        <v>142</v>
      </c>
      <c r="D2814" s="45"/>
      <c r="E2814" s="37"/>
    </row>
    <row r="2815" spans="2:5">
      <c r="B2815" s="36"/>
      <c r="E2815" s="37"/>
    </row>
    <row r="2816" spans="2:5">
      <c r="B2816" s="36"/>
      <c r="C2816" s="38" t="s">
        <v>143</v>
      </c>
      <c r="D2816" s="39" t="str">
        <f>IF(Retenciones!$A87&lt;&gt;"",'Datos del Cliente'!$C$7,"")</f>
        <v/>
      </c>
      <c r="E2816" s="37"/>
    </row>
    <row r="2817" spans="2:5">
      <c r="B2817" s="36"/>
      <c r="C2817" s="38" t="s">
        <v>144</v>
      </c>
      <c r="D2817" s="39" t="str">
        <f>IF(Retenciones!$A87&lt;&gt;"",'Datos del Cliente'!$C$14,"")</f>
        <v/>
      </c>
      <c r="E2817" s="37"/>
    </row>
    <row r="2818" spans="2:5">
      <c r="B2818" s="36"/>
      <c r="E2818" s="37"/>
    </row>
    <row r="2819" spans="2:5" ht="15" customHeight="1">
      <c r="B2819" s="36"/>
      <c r="C2819" s="84" t="s">
        <v>145</v>
      </c>
      <c r="D2819" s="84"/>
      <c r="E2819" s="37"/>
    </row>
    <row r="2820" spans="2:5">
      <c r="B2820" s="36"/>
      <c r="C2820" s="84"/>
      <c r="D2820" s="84"/>
      <c r="E2820" s="37"/>
    </row>
    <row r="2821" spans="2:5">
      <c r="B2821" s="36"/>
      <c r="C2821" s="84"/>
      <c r="D2821" s="84"/>
      <c r="E2821" s="37"/>
    </row>
    <row r="2822" spans="2:5">
      <c r="B2822" s="46"/>
      <c r="C2822" s="47"/>
      <c r="D2822" s="47"/>
      <c r="E2822" s="48"/>
    </row>
    <row r="2824" spans="2:5" ht="25.5" customHeight="1">
      <c r="B2824" s="34"/>
      <c r="C2824" s="85" t="s">
        <v>127</v>
      </c>
      <c r="D2824" s="85"/>
      <c r="E2824" s="35"/>
    </row>
    <row r="2825" spans="2:5">
      <c r="B2825" s="36"/>
      <c r="E2825" s="37"/>
    </row>
    <row r="2826" spans="2:5">
      <c r="B2826" s="36"/>
      <c r="C2826" s="38" t="s">
        <v>128</v>
      </c>
      <c r="D2826" s="39" t="str">
        <f>IF(Retenciones!$A88&lt;&gt;"","0000-"&amp;TEXT(Retenciones!$I88,"YYYY")&amp;"-"&amp;TEXT((N('Datos del Cliente'!$C$17)+COUNTIF(Retenciones!$A$5:$A88,"&lt;&gt;")),"000000"),"")</f>
        <v/>
      </c>
      <c r="E2826" s="37"/>
    </row>
    <row r="2827" spans="2:5">
      <c r="B2827" s="36"/>
      <c r="C2827" s="38" t="s">
        <v>129</v>
      </c>
      <c r="D2827" s="39" t="str">
        <f>IF(Retenciones!$A88&lt;&gt;"",TEXT(Retenciones!$I88,"DD/MM/YYYY"),"")</f>
        <v/>
      </c>
      <c r="E2827" s="37"/>
    </row>
    <row r="2828" spans="2:5">
      <c r="B2828" s="36"/>
      <c r="E2828" s="37"/>
    </row>
    <row r="2829" spans="2:5">
      <c r="B2829" s="36"/>
      <c r="C2829" s="86" t="s">
        <v>130</v>
      </c>
      <c r="D2829" s="86"/>
      <c r="E2829" s="37"/>
    </row>
    <row r="2830" spans="2:5">
      <c r="B2830" s="36"/>
      <c r="C2830" s="38" t="s">
        <v>131</v>
      </c>
      <c r="D2830" s="39" t="str">
        <f>IF(Retenciones!$A88&lt;&gt;"",'Datos del Cliente'!$C$7,"")</f>
        <v/>
      </c>
      <c r="E2830" s="37"/>
    </row>
    <row r="2831" spans="2:5">
      <c r="B2831" s="36"/>
      <c r="C2831" s="38" t="s">
        <v>132</v>
      </c>
      <c r="D2831" s="40" t="str">
        <f>IFERROR(IF(Retenciones!$A88&lt;&gt;"",+('Datos del Cliente'!$C$8),""),"")</f>
        <v/>
      </c>
      <c r="E2831" s="37"/>
    </row>
    <row r="2832" spans="2:5" ht="25.5" customHeight="1">
      <c r="B2832" s="36"/>
      <c r="C2832" s="38" t="s">
        <v>133</v>
      </c>
      <c r="D2832" s="41" t="str">
        <f>IF(Retenciones!$A88&lt;&gt;"",'Datos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832" s="37"/>
    </row>
    <row r="2833" spans="2:5">
      <c r="B2833" s="36"/>
      <c r="E2833" s="37"/>
    </row>
    <row r="2834" spans="2:5">
      <c r="B2834" s="36"/>
      <c r="C2834" s="86" t="s">
        <v>134</v>
      </c>
      <c r="D2834" s="86"/>
      <c r="E2834" s="37"/>
    </row>
    <row r="2835" spans="2:5">
      <c r="B2835" s="36"/>
      <c r="C2835" s="38" t="s">
        <v>131</v>
      </c>
      <c r="D2835" s="39" t="str">
        <f>IFERROR(IF(Retenciones!$A88&lt;&gt;"",INDEX('Sujetos Retenidos'!$B$5:$B$204,MATCH(Retenciones!$O88,'Sujetos Retenidos'!$A$5:$A$204,0)),""),"")</f>
        <v/>
      </c>
      <c r="E2835" s="37"/>
    </row>
    <row r="2836" spans="2:5">
      <c r="B2836" s="36"/>
      <c r="C2836" s="38" t="s">
        <v>132</v>
      </c>
      <c r="D2836" s="40" t="str">
        <f>IFERROR(IF(Retenciones!$A88&lt;&gt;"",+INDEX('Sujetos Retenidos'!$A$5:$A$204,MATCH(Retenciones!$O88,'Sujetos Retenidos'!$A$5:$A$204,0)),""),"")</f>
        <v/>
      </c>
      <c r="E2836" s="37"/>
    </row>
    <row r="2837" spans="2:5" ht="25.5" customHeight="1">
      <c r="B2837" s="36"/>
      <c r="C2837" s="38" t="s">
        <v>133</v>
      </c>
      <c r="D2837" s="41" t="str">
        <f>IFERROR(IF(Retenciones!$A88&lt;&gt;"",INDEX('Sujetos Retenidos'!$C$5:$C$204,MATCH(Retenciones!$O88,'Sujetos Retenidos'!$A$5:$A$204,0))&amp;" Localidad: "&amp;INDEX('Sujetos Retenidos'!$D$5:$D$204,MATCH(Retenciones!$O88,'Sujetos Retenidos'!$A$5:$A$204,0))&amp;" Provincia: "&amp;IF(ISNUMBER(SEARCH(" - ",INDEX('Sujetos Retenidos'!$E$5:$E$204,MATCH(Retenciones!$O88,'Sujetos Retenidos'!$A$5:$A$204,0)))),MID(INDEX('Sujetos Retenidos'!$E$5:$E$204,MATCH(Retenciones!$O88,'Sujetos Retenidos'!$A$5:$A$204,0)),SEARCH(" - ",INDEX('Sujetos Retenidos'!$E$5:$E$204,MATCH(Retenciones!$O88,'Sujetos Retenidos'!$A$5:$A$204,0)))+3,255),INDEX('Sujetos Retenidos'!$E$5:$E$204,MATCH(Retenciones!$O88,'Sujetos Retenidos'!$A$5:$A$204,0)))&amp;" C.P.: "&amp;INDEX('Sujetos Retenidos'!$F$5:$F$204,MATCH(Retenciones!$O88,'Sujetos Retenidos'!$A$5:$A$204,0)),""),"")</f>
        <v/>
      </c>
      <c r="E2837" s="37"/>
    </row>
    <row r="2838" spans="2:5">
      <c r="B2838" s="36"/>
      <c r="E2838" s="37"/>
    </row>
    <row r="2839" spans="2:5">
      <c r="B2839" s="36"/>
      <c r="C2839" s="86" t="s">
        <v>135</v>
      </c>
      <c r="D2839" s="86"/>
      <c r="E2839" s="37"/>
    </row>
    <row r="2840" spans="2:5" ht="21.75" customHeight="1">
      <c r="B2840" s="36"/>
      <c r="C2840" s="38" t="s">
        <v>136</v>
      </c>
      <c r="D2840" s="41" t="str">
        <f>IF(Retenciones!$A88&lt;&gt;"",SUBSTITUTE(IF(ISNUMBER(SEARCH(" (",IF(ISNUMBER(SEARCH(" - ",Retenciones!$E88)),MID(Retenciones!$E88,SEARCH(" - ",Retenciones!$E88)+3,255),Retenciones!$E88))),LEFT(IF(ISNUMBER(SEARCH(" - ",Retenciones!$E88)),MID(Retenciones!$E88,SEARCH(" - ",Retenciones!$E88)+3,255),Retenciones!$E88),SEARCH(" (",IF(ISNUMBER(SEARCH(" - ",Retenciones!$E88)),MID(Retenciones!$E88,SEARCH(" - ",Retenciones!$E88)+3,255),Retenciones!$E88))-1),IF(ISNUMBER(SEARCH(" - ",Retenciones!$E88)),MID(Retenciones!$E88,SEARCH(" - ",Retenciones!$E88)+3,255),Retenciones!$E88)),"—","-"),"")</f>
        <v/>
      </c>
      <c r="E2840" s="37"/>
    </row>
    <row r="2841" spans="2:5" ht="21.75" customHeight="1">
      <c r="B2841" s="36"/>
      <c r="C2841" s="38" t="s">
        <v>137</v>
      </c>
      <c r="D2841" s="41" t="str">
        <f>IF(Retenciones!$A88&lt;&gt;"",IF(ISNUMBER(SEARCH(" - ",Retenciones!$F88)),MID(Retenciones!$F88,SEARCH(" - ",Retenciones!$F88)+3,255),Retenciones!$F88),"")</f>
        <v/>
      </c>
      <c r="E2841" s="37"/>
    </row>
    <row r="2842" spans="2:5" ht="21.75" customHeight="1">
      <c r="B2842" s="36"/>
      <c r="C2842" s="38" t="s">
        <v>138</v>
      </c>
      <c r="D2842" s="41" t="str">
        <f>IF(Retenciones!$A88&lt;&gt;"",Retenciones!$A88&amp;" Nro. "&amp;TEXT(Retenciones!$C88,"000000000000"),"")</f>
        <v/>
      </c>
      <c r="E2842" s="37"/>
    </row>
    <row r="2843" spans="2:5">
      <c r="B2843" s="36"/>
      <c r="C2843" s="38" t="s">
        <v>139</v>
      </c>
      <c r="D2843" s="42" t="str">
        <f>IF(Retenciones!$A88&lt;&gt;"","$ "&amp;IF(MID(TEXT(INT(ROUND(Retenciones!$D88,2)),"000000000000"),1,3)&lt;&gt;"000",TEXT(VALUE(MID(TEXT(INT(ROUND(Retenciones!$D88,2)),"000000000000"),1,3)),"0")&amp;"."&amp;MID(TEXT(INT(ROUND(Retenciones!$D88,2)),"000000000000"),4,3)&amp;"."&amp;MID(TEXT(INT(ROUND(Retenciones!$D88,2)),"000000000000"),7,3)&amp;"."&amp;MID(TEXT(INT(ROUND(Retenciones!$D88,2)),"000000000000"),10,3),IF(MID(TEXT(INT(ROUND(Retenciones!$D88,2)),"000000000000"),4,3)&lt;&gt;"000",TEXT(VALUE(MID(TEXT(INT(ROUND(Retenciones!$D88,2)),"000000000000"),4,3)),"0")&amp;"."&amp;MID(TEXT(INT(ROUND(Retenciones!$D88,2)),"000000000000"),7,3)&amp;"."&amp;MID(TEXT(INT(ROUND(Retenciones!$D88,2)),"000000000000"),10,3),IF(MID(TEXT(INT(ROUND(Retenciones!$D88,2)),"000000000000"),7,3)&lt;&gt;"000",TEXT(VALUE(MID(TEXT(INT(ROUND(Retenciones!$D88,2)),"000000000000"),7,3)),"0")&amp;"."&amp;MID(TEXT(INT(ROUND(Retenciones!$D88,2)),"000000000000"),10,3),TEXT(VALUE(MID(TEXT(INT(ROUND(Retenciones!$D88,2)),"000000000000"),10,3)),"0"))))&amp;","&amp;TEXT(ROUND((ROUND(Retenciones!$D88,2)-INT(ROUND(Retenciones!$D88,2)))*100,0),"00"),"")</f>
        <v/>
      </c>
      <c r="E2843" s="37"/>
    </row>
    <row r="2844" spans="2:5">
      <c r="B2844" s="36"/>
      <c r="C2844" s="38" t="s">
        <v>140</v>
      </c>
      <c r="D2844" s="39" t="str">
        <f>IF(Retenciones!$A88&lt;&gt;"","NO","")</f>
        <v/>
      </c>
      <c r="E2844" s="37"/>
    </row>
    <row r="2845" spans="2:5">
      <c r="B2845" s="36"/>
      <c r="C2845" s="38" t="s">
        <v>141</v>
      </c>
      <c r="D2845" s="43" t="str">
        <f>IF(Retenciones!$A88&lt;&gt;"","$ "&amp;IF(MID(TEXT(INT(ROUND(Retenciones!$K88,2)),"000000000000"),1,3)&lt;&gt;"000",TEXT(VALUE(MID(TEXT(INT(ROUND(Retenciones!$K88,2)),"000000000000"),1,3)),"0")&amp;"."&amp;MID(TEXT(INT(ROUND(Retenciones!$K88,2)),"000000000000"),4,3)&amp;"."&amp;MID(TEXT(INT(ROUND(Retenciones!$K88,2)),"000000000000"),7,3)&amp;"."&amp;MID(TEXT(INT(ROUND(Retenciones!$K88,2)),"000000000000"),10,3),IF(MID(TEXT(INT(ROUND(Retenciones!$K88,2)),"000000000000"),4,3)&lt;&gt;"000",TEXT(VALUE(MID(TEXT(INT(ROUND(Retenciones!$K88,2)),"000000000000"),4,3)),"0")&amp;"."&amp;MID(TEXT(INT(ROUND(Retenciones!$K88,2)),"000000000000"),7,3)&amp;"."&amp;MID(TEXT(INT(ROUND(Retenciones!$K88,2)),"000000000000"),10,3),IF(MID(TEXT(INT(ROUND(Retenciones!$K88,2)),"000000000000"),7,3)&lt;&gt;"000",TEXT(VALUE(MID(TEXT(INT(ROUND(Retenciones!$K88,2)),"000000000000"),7,3)),"0")&amp;"."&amp;MID(TEXT(INT(ROUND(Retenciones!$K88,2)),"000000000000"),10,3),TEXT(VALUE(MID(TEXT(INT(ROUND(Retenciones!$K88,2)),"000000000000"),10,3)),"0"))))&amp;","&amp;TEXT(ROUND((ROUND(Retenciones!$K88,2)-INT(ROUND(Retenciones!$K88,2)))*100,0),"00"),"")</f>
        <v/>
      </c>
      <c r="E2845" s="37"/>
    </row>
    <row r="2846" spans="2:5">
      <c r="B2846" s="36"/>
      <c r="E2846" s="37"/>
    </row>
    <row r="2847" spans="2:5">
      <c r="B2847" s="36"/>
      <c r="E2847" s="37"/>
    </row>
    <row r="2848" spans="2:5">
      <c r="B2848" s="36"/>
      <c r="C2848" s="44" t="s">
        <v>142</v>
      </c>
      <c r="D2848" s="45"/>
      <c r="E2848" s="37"/>
    </row>
    <row r="2849" spans="2:5">
      <c r="B2849" s="36"/>
      <c r="E2849" s="37"/>
    </row>
    <row r="2850" spans="2:5">
      <c r="B2850" s="36"/>
      <c r="C2850" s="38" t="s">
        <v>143</v>
      </c>
      <c r="D2850" s="39" t="str">
        <f>IF(Retenciones!$A88&lt;&gt;"",'Datos del Cliente'!$C$7,"")</f>
        <v/>
      </c>
      <c r="E2850" s="37"/>
    </row>
    <row r="2851" spans="2:5">
      <c r="B2851" s="36"/>
      <c r="C2851" s="38" t="s">
        <v>144</v>
      </c>
      <c r="D2851" s="39" t="str">
        <f>IF(Retenciones!$A88&lt;&gt;"",'Datos del Cliente'!$C$14,"")</f>
        <v/>
      </c>
      <c r="E2851" s="37"/>
    </row>
    <row r="2852" spans="2:5">
      <c r="B2852" s="36"/>
      <c r="E2852" s="37"/>
    </row>
    <row r="2853" spans="2:5" ht="15" customHeight="1">
      <c r="B2853" s="36"/>
      <c r="C2853" s="84" t="s">
        <v>145</v>
      </c>
      <c r="D2853" s="84"/>
      <c r="E2853" s="37"/>
    </row>
    <row r="2854" spans="2:5">
      <c r="B2854" s="36"/>
      <c r="C2854" s="84"/>
      <c r="D2854" s="84"/>
      <c r="E2854" s="37"/>
    </row>
    <row r="2855" spans="2:5">
      <c r="B2855" s="36"/>
      <c r="C2855" s="84"/>
      <c r="D2855" s="84"/>
      <c r="E2855" s="37"/>
    </row>
    <row r="2856" spans="2:5">
      <c r="B2856" s="46"/>
      <c r="C2856" s="47"/>
      <c r="D2856" s="47"/>
      <c r="E2856" s="48"/>
    </row>
    <row r="2858" spans="2:5" ht="25.5" customHeight="1">
      <c r="B2858" s="34"/>
      <c r="C2858" s="85" t="s">
        <v>127</v>
      </c>
      <c r="D2858" s="85"/>
      <c r="E2858" s="35"/>
    </row>
    <row r="2859" spans="2:5">
      <c r="B2859" s="36"/>
      <c r="E2859" s="37"/>
    </row>
    <row r="2860" spans="2:5">
      <c r="B2860" s="36"/>
      <c r="C2860" s="38" t="s">
        <v>128</v>
      </c>
      <c r="D2860" s="39" t="str">
        <f>IF(Retenciones!$A89&lt;&gt;"","0000-"&amp;TEXT(Retenciones!$I89,"YYYY")&amp;"-"&amp;TEXT((N('Datos del Cliente'!$C$17)+COUNTIF(Retenciones!$A$5:$A89,"&lt;&gt;")),"000000"),"")</f>
        <v/>
      </c>
      <c r="E2860" s="37"/>
    </row>
    <row r="2861" spans="2:5">
      <c r="B2861" s="36"/>
      <c r="C2861" s="38" t="s">
        <v>129</v>
      </c>
      <c r="D2861" s="39" t="str">
        <f>IF(Retenciones!$A89&lt;&gt;"",TEXT(Retenciones!$I89,"DD/MM/YYYY"),"")</f>
        <v/>
      </c>
      <c r="E2861" s="37"/>
    </row>
    <row r="2862" spans="2:5">
      <c r="B2862" s="36"/>
      <c r="E2862" s="37"/>
    </row>
    <row r="2863" spans="2:5">
      <c r="B2863" s="36"/>
      <c r="C2863" s="86" t="s">
        <v>130</v>
      </c>
      <c r="D2863" s="86"/>
      <c r="E2863" s="37"/>
    </row>
    <row r="2864" spans="2:5">
      <c r="B2864" s="36"/>
      <c r="C2864" s="38" t="s">
        <v>131</v>
      </c>
      <c r="D2864" s="39" t="str">
        <f>IF(Retenciones!$A89&lt;&gt;"",'Datos del Cliente'!$C$7,"")</f>
        <v/>
      </c>
      <c r="E2864" s="37"/>
    </row>
    <row r="2865" spans="2:5">
      <c r="B2865" s="36"/>
      <c r="C2865" s="38" t="s">
        <v>132</v>
      </c>
      <c r="D2865" s="40" t="str">
        <f>IFERROR(IF(Retenciones!$A89&lt;&gt;"",+('Datos del Cliente'!$C$8),""),"")</f>
        <v/>
      </c>
      <c r="E2865" s="37"/>
    </row>
    <row r="2866" spans="2:5" ht="25.5" customHeight="1">
      <c r="B2866" s="36"/>
      <c r="C2866" s="38" t="s">
        <v>133</v>
      </c>
      <c r="D2866" s="41" t="str">
        <f>IF(Retenciones!$A89&lt;&gt;"",'Datos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866" s="37"/>
    </row>
    <row r="2867" spans="2:5">
      <c r="B2867" s="36"/>
      <c r="E2867" s="37"/>
    </row>
    <row r="2868" spans="2:5">
      <c r="B2868" s="36"/>
      <c r="C2868" s="86" t="s">
        <v>134</v>
      </c>
      <c r="D2868" s="86"/>
      <c r="E2868" s="37"/>
    </row>
    <row r="2869" spans="2:5">
      <c r="B2869" s="36"/>
      <c r="C2869" s="38" t="s">
        <v>131</v>
      </c>
      <c r="D2869" s="39" t="str">
        <f>IFERROR(IF(Retenciones!$A89&lt;&gt;"",INDEX('Sujetos Retenidos'!$B$5:$B$204,MATCH(Retenciones!$O89,'Sujetos Retenidos'!$A$5:$A$204,0)),""),"")</f>
        <v/>
      </c>
      <c r="E2869" s="37"/>
    </row>
    <row r="2870" spans="2:5">
      <c r="B2870" s="36"/>
      <c r="C2870" s="38" t="s">
        <v>132</v>
      </c>
      <c r="D2870" s="40" t="str">
        <f>IFERROR(IF(Retenciones!$A89&lt;&gt;"",+INDEX('Sujetos Retenidos'!$A$5:$A$204,MATCH(Retenciones!$O89,'Sujetos Retenidos'!$A$5:$A$204,0)),""),"")</f>
        <v/>
      </c>
      <c r="E2870" s="37"/>
    </row>
    <row r="2871" spans="2:5" ht="25.5" customHeight="1">
      <c r="B2871" s="36"/>
      <c r="C2871" s="38" t="s">
        <v>133</v>
      </c>
      <c r="D2871" s="41" t="str">
        <f>IFERROR(IF(Retenciones!$A89&lt;&gt;"",INDEX('Sujetos Retenidos'!$C$5:$C$204,MATCH(Retenciones!$O89,'Sujetos Retenidos'!$A$5:$A$204,0))&amp;" Localidad: "&amp;INDEX('Sujetos Retenidos'!$D$5:$D$204,MATCH(Retenciones!$O89,'Sujetos Retenidos'!$A$5:$A$204,0))&amp;" Provincia: "&amp;IF(ISNUMBER(SEARCH(" - ",INDEX('Sujetos Retenidos'!$E$5:$E$204,MATCH(Retenciones!$O89,'Sujetos Retenidos'!$A$5:$A$204,0)))),MID(INDEX('Sujetos Retenidos'!$E$5:$E$204,MATCH(Retenciones!$O89,'Sujetos Retenidos'!$A$5:$A$204,0)),SEARCH(" - ",INDEX('Sujetos Retenidos'!$E$5:$E$204,MATCH(Retenciones!$O89,'Sujetos Retenidos'!$A$5:$A$204,0)))+3,255),INDEX('Sujetos Retenidos'!$E$5:$E$204,MATCH(Retenciones!$O89,'Sujetos Retenidos'!$A$5:$A$204,0)))&amp;" C.P.: "&amp;INDEX('Sujetos Retenidos'!$F$5:$F$204,MATCH(Retenciones!$O89,'Sujetos Retenidos'!$A$5:$A$204,0)),""),"")</f>
        <v/>
      </c>
      <c r="E2871" s="37"/>
    </row>
    <row r="2872" spans="2:5">
      <c r="B2872" s="36"/>
      <c r="E2872" s="37"/>
    </row>
    <row r="2873" spans="2:5">
      <c r="B2873" s="36"/>
      <c r="C2873" s="86" t="s">
        <v>135</v>
      </c>
      <c r="D2873" s="86"/>
      <c r="E2873" s="37"/>
    </row>
    <row r="2874" spans="2:5" ht="21.75" customHeight="1">
      <c r="B2874" s="36"/>
      <c r="C2874" s="38" t="s">
        <v>136</v>
      </c>
      <c r="D2874" s="41" t="str">
        <f>IF(Retenciones!$A89&lt;&gt;"",SUBSTITUTE(IF(ISNUMBER(SEARCH(" (",IF(ISNUMBER(SEARCH(" - ",Retenciones!$E89)),MID(Retenciones!$E89,SEARCH(" - ",Retenciones!$E89)+3,255),Retenciones!$E89))),LEFT(IF(ISNUMBER(SEARCH(" - ",Retenciones!$E89)),MID(Retenciones!$E89,SEARCH(" - ",Retenciones!$E89)+3,255),Retenciones!$E89),SEARCH(" (",IF(ISNUMBER(SEARCH(" - ",Retenciones!$E89)),MID(Retenciones!$E89,SEARCH(" - ",Retenciones!$E89)+3,255),Retenciones!$E89))-1),IF(ISNUMBER(SEARCH(" - ",Retenciones!$E89)),MID(Retenciones!$E89,SEARCH(" - ",Retenciones!$E89)+3,255),Retenciones!$E89)),"—","-"),"")</f>
        <v/>
      </c>
      <c r="E2874" s="37"/>
    </row>
    <row r="2875" spans="2:5" ht="21.75" customHeight="1">
      <c r="B2875" s="36"/>
      <c r="C2875" s="38" t="s">
        <v>137</v>
      </c>
      <c r="D2875" s="41" t="str">
        <f>IF(Retenciones!$A89&lt;&gt;"",IF(ISNUMBER(SEARCH(" - ",Retenciones!$F89)),MID(Retenciones!$F89,SEARCH(" - ",Retenciones!$F89)+3,255),Retenciones!$F89),"")</f>
        <v/>
      </c>
      <c r="E2875" s="37"/>
    </row>
    <row r="2876" spans="2:5" ht="21.75" customHeight="1">
      <c r="B2876" s="36"/>
      <c r="C2876" s="38" t="s">
        <v>138</v>
      </c>
      <c r="D2876" s="41" t="str">
        <f>IF(Retenciones!$A89&lt;&gt;"",Retenciones!$A89&amp;" Nro. "&amp;TEXT(Retenciones!$C89,"000000000000"),"")</f>
        <v/>
      </c>
      <c r="E2876" s="37"/>
    </row>
    <row r="2877" spans="2:5">
      <c r="B2877" s="36"/>
      <c r="C2877" s="38" t="s">
        <v>139</v>
      </c>
      <c r="D2877" s="42" t="str">
        <f>IF(Retenciones!$A89&lt;&gt;"","$ "&amp;IF(MID(TEXT(INT(ROUND(Retenciones!$D89,2)),"000000000000"),1,3)&lt;&gt;"000",TEXT(VALUE(MID(TEXT(INT(ROUND(Retenciones!$D89,2)),"000000000000"),1,3)),"0")&amp;"."&amp;MID(TEXT(INT(ROUND(Retenciones!$D89,2)),"000000000000"),4,3)&amp;"."&amp;MID(TEXT(INT(ROUND(Retenciones!$D89,2)),"000000000000"),7,3)&amp;"."&amp;MID(TEXT(INT(ROUND(Retenciones!$D89,2)),"000000000000"),10,3),IF(MID(TEXT(INT(ROUND(Retenciones!$D89,2)),"000000000000"),4,3)&lt;&gt;"000",TEXT(VALUE(MID(TEXT(INT(ROUND(Retenciones!$D89,2)),"000000000000"),4,3)),"0")&amp;"."&amp;MID(TEXT(INT(ROUND(Retenciones!$D89,2)),"000000000000"),7,3)&amp;"."&amp;MID(TEXT(INT(ROUND(Retenciones!$D89,2)),"000000000000"),10,3),IF(MID(TEXT(INT(ROUND(Retenciones!$D89,2)),"000000000000"),7,3)&lt;&gt;"000",TEXT(VALUE(MID(TEXT(INT(ROUND(Retenciones!$D89,2)),"000000000000"),7,3)),"0")&amp;"."&amp;MID(TEXT(INT(ROUND(Retenciones!$D89,2)),"000000000000"),10,3),TEXT(VALUE(MID(TEXT(INT(ROUND(Retenciones!$D89,2)),"000000000000"),10,3)),"0"))))&amp;","&amp;TEXT(ROUND((ROUND(Retenciones!$D89,2)-INT(ROUND(Retenciones!$D89,2)))*100,0),"00"),"")</f>
        <v/>
      </c>
      <c r="E2877" s="37"/>
    </row>
    <row r="2878" spans="2:5">
      <c r="B2878" s="36"/>
      <c r="C2878" s="38" t="s">
        <v>140</v>
      </c>
      <c r="D2878" s="39" t="str">
        <f>IF(Retenciones!$A89&lt;&gt;"","NO","")</f>
        <v/>
      </c>
      <c r="E2878" s="37"/>
    </row>
    <row r="2879" spans="2:5">
      <c r="B2879" s="36"/>
      <c r="C2879" s="38" t="s">
        <v>141</v>
      </c>
      <c r="D2879" s="43" t="str">
        <f>IF(Retenciones!$A89&lt;&gt;"","$ "&amp;IF(MID(TEXT(INT(ROUND(Retenciones!$K89,2)),"000000000000"),1,3)&lt;&gt;"000",TEXT(VALUE(MID(TEXT(INT(ROUND(Retenciones!$K89,2)),"000000000000"),1,3)),"0")&amp;"."&amp;MID(TEXT(INT(ROUND(Retenciones!$K89,2)),"000000000000"),4,3)&amp;"."&amp;MID(TEXT(INT(ROUND(Retenciones!$K89,2)),"000000000000"),7,3)&amp;"."&amp;MID(TEXT(INT(ROUND(Retenciones!$K89,2)),"000000000000"),10,3),IF(MID(TEXT(INT(ROUND(Retenciones!$K89,2)),"000000000000"),4,3)&lt;&gt;"000",TEXT(VALUE(MID(TEXT(INT(ROUND(Retenciones!$K89,2)),"000000000000"),4,3)),"0")&amp;"."&amp;MID(TEXT(INT(ROUND(Retenciones!$K89,2)),"000000000000"),7,3)&amp;"."&amp;MID(TEXT(INT(ROUND(Retenciones!$K89,2)),"000000000000"),10,3),IF(MID(TEXT(INT(ROUND(Retenciones!$K89,2)),"000000000000"),7,3)&lt;&gt;"000",TEXT(VALUE(MID(TEXT(INT(ROUND(Retenciones!$K89,2)),"000000000000"),7,3)),"0")&amp;"."&amp;MID(TEXT(INT(ROUND(Retenciones!$K89,2)),"000000000000"),10,3),TEXT(VALUE(MID(TEXT(INT(ROUND(Retenciones!$K89,2)),"000000000000"),10,3)),"0"))))&amp;","&amp;TEXT(ROUND((ROUND(Retenciones!$K89,2)-INT(ROUND(Retenciones!$K89,2)))*100,0),"00"),"")</f>
        <v/>
      </c>
      <c r="E2879" s="37"/>
    </row>
    <row r="2880" spans="2:5">
      <c r="B2880" s="36"/>
      <c r="E2880" s="37"/>
    </row>
    <row r="2881" spans="2:5">
      <c r="B2881" s="36"/>
      <c r="E2881" s="37"/>
    </row>
    <row r="2882" spans="2:5">
      <c r="B2882" s="36"/>
      <c r="C2882" s="44" t="s">
        <v>142</v>
      </c>
      <c r="D2882" s="45"/>
      <c r="E2882" s="37"/>
    </row>
    <row r="2883" spans="2:5">
      <c r="B2883" s="36"/>
      <c r="E2883" s="37"/>
    </row>
    <row r="2884" spans="2:5">
      <c r="B2884" s="36"/>
      <c r="C2884" s="38" t="s">
        <v>143</v>
      </c>
      <c r="D2884" s="39" t="str">
        <f>IF(Retenciones!$A89&lt;&gt;"",'Datos del Cliente'!$C$7,"")</f>
        <v/>
      </c>
      <c r="E2884" s="37"/>
    </row>
    <row r="2885" spans="2:5">
      <c r="B2885" s="36"/>
      <c r="C2885" s="38" t="s">
        <v>144</v>
      </c>
      <c r="D2885" s="39" t="str">
        <f>IF(Retenciones!$A89&lt;&gt;"",'Datos del Cliente'!$C$14,"")</f>
        <v/>
      </c>
      <c r="E2885" s="37"/>
    </row>
    <row r="2886" spans="2:5">
      <c r="B2886" s="36"/>
      <c r="E2886" s="37"/>
    </row>
    <row r="2887" spans="2:5" ht="15" customHeight="1">
      <c r="B2887" s="36"/>
      <c r="C2887" s="84" t="s">
        <v>145</v>
      </c>
      <c r="D2887" s="84"/>
      <c r="E2887" s="37"/>
    </row>
    <row r="2888" spans="2:5">
      <c r="B2888" s="36"/>
      <c r="C2888" s="84"/>
      <c r="D2888" s="84"/>
      <c r="E2888" s="37"/>
    </row>
    <row r="2889" spans="2:5">
      <c r="B2889" s="36"/>
      <c r="C2889" s="84"/>
      <c r="D2889" s="84"/>
      <c r="E2889" s="37"/>
    </row>
    <row r="2890" spans="2:5">
      <c r="B2890" s="46"/>
      <c r="C2890" s="47"/>
      <c r="D2890" s="47"/>
      <c r="E2890" s="48"/>
    </row>
    <row r="2892" spans="2:5" ht="25.5" customHeight="1">
      <c r="B2892" s="34"/>
      <c r="C2892" s="85" t="s">
        <v>127</v>
      </c>
      <c r="D2892" s="85"/>
      <c r="E2892" s="35"/>
    </row>
    <row r="2893" spans="2:5">
      <c r="B2893" s="36"/>
      <c r="E2893" s="37"/>
    </row>
    <row r="2894" spans="2:5">
      <c r="B2894" s="36"/>
      <c r="C2894" s="38" t="s">
        <v>128</v>
      </c>
      <c r="D2894" s="39" t="str">
        <f>IF(Retenciones!$A90&lt;&gt;"","0000-"&amp;TEXT(Retenciones!$I90,"YYYY")&amp;"-"&amp;TEXT((N('Datos del Cliente'!$C$17)+COUNTIF(Retenciones!$A$5:$A90,"&lt;&gt;")),"000000"),"")</f>
        <v/>
      </c>
      <c r="E2894" s="37"/>
    </row>
    <row r="2895" spans="2:5">
      <c r="B2895" s="36"/>
      <c r="C2895" s="38" t="s">
        <v>129</v>
      </c>
      <c r="D2895" s="39" t="str">
        <f>IF(Retenciones!$A90&lt;&gt;"",TEXT(Retenciones!$I90,"DD/MM/YYYY"),"")</f>
        <v/>
      </c>
      <c r="E2895" s="37"/>
    </row>
    <row r="2896" spans="2:5">
      <c r="B2896" s="36"/>
      <c r="E2896" s="37"/>
    </row>
    <row r="2897" spans="2:5">
      <c r="B2897" s="36"/>
      <c r="C2897" s="86" t="s">
        <v>130</v>
      </c>
      <c r="D2897" s="86"/>
      <c r="E2897" s="37"/>
    </row>
    <row r="2898" spans="2:5">
      <c r="B2898" s="36"/>
      <c r="C2898" s="38" t="s">
        <v>131</v>
      </c>
      <c r="D2898" s="39" t="str">
        <f>IF(Retenciones!$A90&lt;&gt;"",'Datos del Cliente'!$C$7,"")</f>
        <v/>
      </c>
      <c r="E2898" s="37"/>
    </row>
    <row r="2899" spans="2:5">
      <c r="B2899" s="36"/>
      <c r="C2899" s="38" t="s">
        <v>132</v>
      </c>
      <c r="D2899" s="40" t="str">
        <f>IFERROR(IF(Retenciones!$A90&lt;&gt;"",+('Datos del Cliente'!$C$8),""),"")</f>
        <v/>
      </c>
      <c r="E2899" s="37"/>
    </row>
    <row r="2900" spans="2:5" ht="25.5" customHeight="1">
      <c r="B2900" s="36"/>
      <c r="C2900" s="38" t="s">
        <v>133</v>
      </c>
      <c r="D2900" s="41" t="str">
        <f>IF(Retenciones!$A90&lt;&gt;"",'Datos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900" s="37"/>
    </row>
    <row r="2901" spans="2:5">
      <c r="B2901" s="36"/>
      <c r="E2901" s="37"/>
    </row>
    <row r="2902" spans="2:5">
      <c r="B2902" s="36"/>
      <c r="C2902" s="86" t="s">
        <v>134</v>
      </c>
      <c r="D2902" s="86"/>
      <c r="E2902" s="37"/>
    </row>
    <row r="2903" spans="2:5">
      <c r="B2903" s="36"/>
      <c r="C2903" s="38" t="s">
        <v>131</v>
      </c>
      <c r="D2903" s="39" t="str">
        <f>IFERROR(IF(Retenciones!$A90&lt;&gt;"",INDEX('Sujetos Retenidos'!$B$5:$B$204,MATCH(Retenciones!$O90,'Sujetos Retenidos'!$A$5:$A$204,0)),""),"")</f>
        <v/>
      </c>
      <c r="E2903" s="37"/>
    </row>
    <row r="2904" spans="2:5">
      <c r="B2904" s="36"/>
      <c r="C2904" s="38" t="s">
        <v>132</v>
      </c>
      <c r="D2904" s="40" t="str">
        <f>IFERROR(IF(Retenciones!$A90&lt;&gt;"",+INDEX('Sujetos Retenidos'!$A$5:$A$204,MATCH(Retenciones!$O90,'Sujetos Retenidos'!$A$5:$A$204,0)),""),"")</f>
        <v/>
      </c>
      <c r="E2904" s="37"/>
    </row>
    <row r="2905" spans="2:5" ht="25.5" customHeight="1">
      <c r="B2905" s="36"/>
      <c r="C2905" s="38" t="s">
        <v>133</v>
      </c>
      <c r="D2905" s="41" t="str">
        <f>IFERROR(IF(Retenciones!$A90&lt;&gt;"",INDEX('Sujetos Retenidos'!$C$5:$C$204,MATCH(Retenciones!$O90,'Sujetos Retenidos'!$A$5:$A$204,0))&amp;" Localidad: "&amp;INDEX('Sujetos Retenidos'!$D$5:$D$204,MATCH(Retenciones!$O90,'Sujetos Retenidos'!$A$5:$A$204,0))&amp;" Provincia: "&amp;IF(ISNUMBER(SEARCH(" - ",INDEX('Sujetos Retenidos'!$E$5:$E$204,MATCH(Retenciones!$O90,'Sujetos Retenidos'!$A$5:$A$204,0)))),MID(INDEX('Sujetos Retenidos'!$E$5:$E$204,MATCH(Retenciones!$O90,'Sujetos Retenidos'!$A$5:$A$204,0)),SEARCH(" - ",INDEX('Sujetos Retenidos'!$E$5:$E$204,MATCH(Retenciones!$O90,'Sujetos Retenidos'!$A$5:$A$204,0)))+3,255),INDEX('Sujetos Retenidos'!$E$5:$E$204,MATCH(Retenciones!$O90,'Sujetos Retenidos'!$A$5:$A$204,0)))&amp;" C.P.: "&amp;INDEX('Sujetos Retenidos'!$F$5:$F$204,MATCH(Retenciones!$O90,'Sujetos Retenidos'!$A$5:$A$204,0)),""),"")</f>
        <v/>
      </c>
      <c r="E2905" s="37"/>
    </row>
    <row r="2906" spans="2:5">
      <c r="B2906" s="36"/>
      <c r="E2906" s="37"/>
    </row>
    <row r="2907" spans="2:5">
      <c r="B2907" s="36"/>
      <c r="C2907" s="86" t="s">
        <v>135</v>
      </c>
      <c r="D2907" s="86"/>
      <c r="E2907" s="37"/>
    </row>
    <row r="2908" spans="2:5" ht="21.75" customHeight="1">
      <c r="B2908" s="36"/>
      <c r="C2908" s="38" t="s">
        <v>136</v>
      </c>
      <c r="D2908" s="41" t="str">
        <f>IF(Retenciones!$A90&lt;&gt;"",SUBSTITUTE(IF(ISNUMBER(SEARCH(" (",IF(ISNUMBER(SEARCH(" - ",Retenciones!$E90)),MID(Retenciones!$E90,SEARCH(" - ",Retenciones!$E90)+3,255),Retenciones!$E90))),LEFT(IF(ISNUMBER(SEARCH(" - ",Retenciones!$E90)),MID(Retenciones!$E90,SEARCH(" - ",Retenciones!$E90)+3,255),Retenciones!$E90),SEARCH(" (",IF(ISNUMBER(SEARCH(" - ",Retenciones!$E90)),MID(Retenciones!$E90,SEARCH(" - ",Retenciones!$E90)+3,255),Retenciones!$E90))-1),IF(ISNUMBER(SEARCH(" - ",Retenciones!$E90)),MID(Retenciones!$E90,SEARCH(" - ",Retenciones!$E90)+3,255),Retenciones!$E90)),"—","-"),"")</f>
        <v/>
      </c>
      <c r="E2908" s="37"/>
    </row>
    <row r="2909" spans="2:5" ht="21.75" customHeight="1">
      <c r="B2909" s="36"/>
      <c r="C2909" s="38" t="s">
        <v>137</v>
      </c>
      <c r="D2909" s="41" t="str">
        <f>IF(Retenciones!$A90&lt;&gt;"",IF(ISNUMBER(SEARCH(" - ",Retenciones!$F90)),MID(Retenciones!$F90,SEARCH(" - ",Retenciones!$F90)+3,255),Retenciones!$F90),"")</f>
        <v/>
      </c>
      <c r="E2909" s="37"/>
    </row>
    <row r="2910" spans="2:5" ht="21.75" customHeight="1">
      <c r="B2910" s="36"/>
      <c r="C2910" s="38" t="s">
        <v>138</v>
      </c>
      <c r="D2910" s="41" t="str">
        <f>IF(Retenciones!$A90&lt;&gt;"",Retenciones!$A90&amp;" Nro. "&amp;TEXT(Retenciones!$C90,"000000000000"),"")</f>
        <v/>
      </c>
      <c r="E2910" s="37"/>
    </row>
    <row r="2911" spans="2:5">
      <c r="B2911" s="36"/>
      <c r="C2911" s="38" t="s">
        <v>139</v>
      </c>
      <c r="D2911" s="42" t="str">
        <f>IF(Retenciones!$A90&lt;&gt;"","$ "&amp;IF(MID(TEXT(INT(ROUND(Retenciones!$D90,2)),"000000000000"),1,3)&lt;&gt;"000",TEXT(VALUE(MID(TEXT(INT(ROUND(Retenciones!$D90,2)),"000000000000"),1,3)),"0")&amp;"."&amp;MID(TEXT(INT(ROUND(Retenciones!$D90,2)),"000000000000"),4,3)&amp;"."&amp;MID(TEXT(INT(ROUND(Retenciones!$D90,2)),"000000000000"),7,3)&amp;"."&amp;MID(TEXT(INT(ROUND(Retenciones!$D90,2)),"000000000000"),10,3),IF(MID(TEXT(INT(ROUND(Retenciones!$D90,2)),"000000000000"),4,3)&lt;&gt;"000",TEXT(VALUE(MID(TEXT(INT(ROUND(Retenciones!$D90,2)),"000000000000"),4,3)),"0")&amp;"."&amp;MID(TEXT(INT(ROUND(Retenciones!$D90,2)),"000000000000"),7,3)&amp;"."&amp;MID(TEXT(INT(ROUND(Retenciones!$D90,2)),"000000000000"),10,3),IF(MID(TEXT(INT(ROUND(Retenciones!$D90,2)),"000000000000"),7,3)&lt;&gt;"000",TEXT(VALUE(MID(TEXT(INT(ROUND(Retenciones!$D90,2)),"000000000000"),7,3)),"0")&amp;"."&amp;MID(TEXT(INT(ROUND(Retenciones!$D90,2)),"000000000000"),10,3),TEXT(VALUE(MID(TEXT(INT(ROUND(Retenciones!$D90,2)),"000000000000"),10,3)),"0"))))&amp;","&amp;TEXT(ROUND((ROUND(Retenciones!$D90,2)-INT(ROUND(Retenciones!$D90,2)))*100,0),"00"),"")</f>
        <v/>
      </c>
      <c r="E2911" s="37"/>
    </row>
    <row r="2912" spans="2:5">
      <c r="B2912" s="36"/>
      <c r="C2912" s="38" t="s">
        <v>140</v>
      </c>
      <c r="D2912" s="39" t="str">
        <f>IF(Retenciones!$A90&lt;&gt;"","NO","")</f>
        <v/>
      </c>
      <c r="E2912" s="37"/>
    </row>
    <row r="2913" spans="2:5">
      <c r="B2913" s="36"/>
      <c r="C2913" s="38" t="s">
        <v>141</v>
      </c>
      <c r="D2913" s="43" t="str">
        <f>IF(Retenciones!$A90&lt;&gt;"","$ "&amp;IF(MID(TEXT(INT(ROUND(Retenciones!$K90,2)),"000000000000"),1,3)&lt;&gt;"000",TEXT(VALUE(MID(TEXT(INT(ROUND(Retenciones!$K90,2)),"000000000000"),1,3)),"0")&amp;"."&amp;MID(TEXT(INT(ROUND(Retenciones!$K90,2)),"000000000000"),4,3)&amp;"."&amp;MID(TEXT(INT(ROUND(Retenciones!$K90,2)),"000000000000"),7,3)&amp;"."&amp;MID(TEXT(INT(ROUND(Retenciones!$K90,2)),"000000000000"),10,3),IF(MID(TEXT(INT(ROUND(Retenciones!$K90,2)),"000000000000"),4,3)&lt;&gt;"000",TEXT(VALUE(MID(TEXT(INT(ROUND(Retenciones!$K90,2)),"000000000000"),4,3)),"0")&amp;"."&amp;MID(TEXT(INT(ROUND(Retenciones!$K90,2)),"000000000000"),7,3)&amp;"."&amp;MID(TEXT(INT(ROUND(Retenciones!$K90,2)),"000000000000"),10,3),IF(MID(TEXT(INT(ROUND(Retenciones!$K90,2)),"000000000000"),7,3)&lt;&gt;"000",TEXT(VALUE(MID(TEXT(INT(ROUND(Retenciones!$K90,2)),"000000000000"),7,3)),"0")&amp;"."&amp;MID(TEXT(INT(ROUND(Retenciones!$K90,2)),"000000000000"),10,3),TEXT(VALUE(MID(TEXT(INT(ROUND(Retenciones!$K90,2)),"000000000000"),10,3)),"0"))))&amp;","&amp;TEXT(ROUND((ROUND(Retenciones!$K90,2)-INT(ROUND(Retenciones!$K90,2)))*100,0),"00"),"")</f>
        <v/>
      </c>
      <c r="E2913" s="37"/>
    </row>
    <row r="2914" spans="2:5">
      <c r="B2914" s="36"/>
      <c r="E2914" s="37"/>
    </row>
    <row r="2915" spans="2:5">
      <c r="B2915" s="36"/>
      <c r="E2915" s="37"/>
    </row>
    <row r="2916" spans="2:5">
      <c r="B2916" s="36"/>
      <c r="C2916" s="44" t="s">
        <v>142</v>
      </c>
      <c r="D2916" s="45"/>
      <c r="E2916" s="37"/>
    </row>
    <row r="2917" spans="2:5">
      <c r="B2917" s="36"/>
      <c r="E2917" s="37"/>
    </row>
    <row r="2918" spans="2:5">
      <c r="B2918" s="36"/>
      <c r="C2918" s="38" t="s">
        <v>143</v>
      </c>
      <c r="D2918" s="39" t="str">
        <f>IF(Retenciones!$A90&lt;&gt;"",'Datos del Cliente'!$C$7,"")</f>
        <v/>
      </c>
      <c r="E2918" s="37"/>
    </row>
    <row r="2919" spans="2:5">
      <c r="B2919" s="36"/>
      <c r="C2919" s="38" t="s">
        <v>144</v>
      </c>
      <c r="D2919" s="39" t="str">
        <f>IF(Retenciones!$A90&lt;&gt;"",'Datos del Cliente'!$C$14,"")</f>
        <v/>
      </c>
      <c r="E2919" s="37"/>
    </row>
    <row r="2920" spans="2:5">
      <c r="B2920" s="36"/>
      <c r="E2920" s="37"/>
    </row>
    <row r="2921" spans="2:5" ht="15" customHeight="1">
      <c r="B2921" s="36"/>
      <c r="C2921" s="84" t="s">
        <v>145</v>
      </c>
      <c r="D2921" s="84"/>
      <c r="E2921" s="37"/>
    </row>
    <row r="2922" spans="2:5">
      <c r="B2922" s="36"/>
      <c r="C2922" s="84"/>
      <c r="D2922" s="84"/>
      <c r="E2922" s="37"/>
    </row>
    <row r="2923" spans="2:5">
      <c r="B2923" s="36"/>
      <c r="C2923" s="84"/>
      <c r="D2923" s="84"/>
      <c r="E2923" s="37"/>
    </row>
    <row r="2924" spans="2:5">
      <c r="B2924" s="46"/>
      <c r="C2924" s="47"/>
      <c r="D2924" s="47"/>
      <c r="E2924" s="48"/>
    </row>
    <row r="2926" spans="2:5" ht="25.5" customHeight="1">
      <c r="B2926" s="34"/>
      <c r="C2926" s="85" t="s">
        <v>127</v>
      </c>
      <c r="D2926" s="85"/>
      <c r="E2926" s="35"/>
    </row>
    <row r="2927" spans="2:5">
      <c r="B2927" s="36"/>
      <c r="E2927" s="37"/>
    </row>
    <row r="2928" spans="2:5">
      <c r="B2928" s="36"/>
      <c r="C2928" s="38" t="s">
        <v>128</v>
      </c>
      <c r="D2928" s="39" t="str">
        <f>IF(Retenciones!$A91&lt;&gt;"","0000-"&amp;TEXT(Retenciones!$I91,"YYYY")&amp;"-"&amp;TEXT((N('Datos del Cliente'!$C$17)+COUNTIF(Retenciones!$A$5:$A91,"&lt;&gt;")),"000000"),"")</f>
        <v/>
      </c>
      <c r="E2928" s="37"/>
    </row>
    <row r="2929" spans="2:5">
      <c r="B2929" s="36"/>
      <c r="C2929" s="38" t="s">
        <v>129</v>
      </c>
      <c r="D2929" s="39" t="str">
        <f>IF(Retenciones!$A91&lt;&gt;"",TEXT(Retenciones!$I91,"DD/MM/YYYY"),"")</f>
        <v/>
      </c>
      <c r="E2929" s="37"/>
    </row>
    <row r="2930" spans="2:5">
      <c r="B2930" s="36"/>
      <c r="E2930" s="37"/>
    </row>
    <row r="2931" spans="2:5">
      <c r="B2931" s="36"/>
      <c r="C2931" s="86" t="s">
        <v>130</v>
      </c>
      <c r="D2931" s="86"/>
      <c r="E2931" s="37"/>
    </row>
    <row r="2932" spans="2:5">
      <c r="B2932" s="36"/>
      <c r="C2932" s="38" t="s">
        <v>131</v>
      </c>
      <c r="D2932" s="39" t="str">
        <f>IF(Retenciones!$A91&lt;&gt;"",'Datos del Cliente'!$C$7,"")</f>
        <v/>
      </c>
      <c r="E2932" s="37"/>
    </row>
    <row r="2933" spans="2:5">
      <c r="B2933" s="36"/>
      <c r="C2933" s="38" t="s">
        <v>132</v>
      </c>
      <c r="D2933" s="40" t="str">
        <f>IFERROR(IF(Retenciones!$A91&lt;&gt;"",+('Datos del Cliente'!$C$8),""),"")</f>
        <v/>
      </c>
      <c r="E2933" s="37"/>
    </row>
    <row r="2934" spans="2:5" ht="25.5" customHeight="1">
      <c r="B2934" s="36"/>
      <c r="C2934" s="38" t="s">
        <v>133</v>
      </c>
      <c r="D2934" s="41" t="str">
        <f>IF(Retenciones!$A91&lt;&gt;"",'Datos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934" s="37"/>
    </row>
    <row r="2935" spans="2:5">
      <c r="B2935" s="36"/>
      <c r="E2935" s="37"/>
    </row>
    <row r="2936" spans="2:5">
      <c r="B2936" s="36"/>
      <c r="C2936" s="86" t="s">
        <v>134</v>
      </c>
      <c r="D2936" s="86"/>
      <c r="E2936" s="37"/>
    </row>
    <row r="2937" spans="2:5">
      <c r="B2937" s="36"/>
      <c r="C2937" s="38" t="s">
        <v>131</v>
      </c>
      <c r="D2937" s="39" t="str">
        <f>IFERROR(IF(Retenciones!$A91&lt;&gt;"",INDEX('Sujetos Retenidos'!$B$5:$B$204,MATCH(Retenciones!$O91,'Sujetos Retenidos'!$A$5:$A$204,0)),""),"")</f>
        <v/>
      </c>
      <c r="E2937" s="37"/>
    </row>
    <row r="2938" spans="2:5">
      <c r="B2938" s="36"/>
      <c r="C2938" s="38" t="s">
        <v>132</v>
      </c>
      <c r="D2938" s="40" t="str">
        <f>IFERROR(IF(Retenciones!$A91&lt;&gt;"",+INDEX('Sujetos Retenidos'!$A$5:$A$204,MATCH(Retenciones!$O91,'Sujetos Retenidos'!$A$5:$A$204,0)),""),"")</f>
        <v/>
      </c>
      <c r="E2938" s="37"/>
    </row>
    <row r="2939" spans="2:5" ht="25.5" customHeight="1">
      <c r="B2939" s="36"/>
      <c r="C2939" s="38" t="s">
        <v>133</v>
      </c>
      <c r="D2939" s="41" t="str">
        <f>IFERROR(IF(Retenciones!$A91&lt;&gt;"",INDEX('Sujetos Retenidos'!$C$5:$C$204,MATCH(Retenciones!$O91,'Sujetos Retenidos'!$A$5:$A$204,0))&amp;" Localidad: "&amp;INDEX('Sujetos Retenidos'!$D$5:$D$204,MATCH(Retenciones!$O91,'Sujetos Retenidos'!$A$5:$A$204,0))&amp;" Provincia: "&amp;IF(ISNUMBER(SEARCH(" - ",INDEX('Sujetos Retenidos'!$E$5:$E$204,MATCH(Retenciones!$O91,'Sujetos Retenidos'!$A$5:$A$204,0)))),MID(INDEX('Sujetos Retenidos'!$E$5:$E$204,MATCH(Retenciones!$O91,'Sujetos Retenidos'!$A$5:$A$204,0)),SEARCH(" - ",INDEX('Sujetos Retenidos'!$E$5:$E$204,MATCH(Retenciones!$O91,'Sujetos Retenidos'!$A$5:$A$204,0)))+3,255),INDEX('Sujetos Retenidos'!$E$5:$E$204,MATCH(Retenciones!$O91,'Sujetos Retenidos'!$A$5:$A$204,0)))&amp;" C.P.: "&amp;INDEX('Sujetos Retenidos'!$F$5:$F$204,MATCH(Retenciones!$O91,'Sujetos Retenidos'!$A$5:$A$204,0)),""),"")</f>
        <v/>
      </c>
      <c r="E2939" s="37"/>
    </row>
    <row r="2940" spans="2:5">
      <c r="B2940" s="36"/>
      <c r="E2940" s="37"/>
    </row>
    <row r="2941" spans="2:5">
      <c r="B2941" s="36"/>
      <c r="C2941" s="86" t="s">
        <v>135</v>
      </c>
      <c r="D2941" s="86"/>
      <c r="E2941" s="37"/>
    </row>
    <row r="2942" spans="2:5" ht="21.75" customHeight="1">
      <c r="B2942" s="36"/>
      <c r="C2942" s="38" t="s">
        <v>136</v>
      </c>
      <c r="D2942" s="41" t="str">
        <f>IF(Retenciones!$A91&lt;&gt;"",SUBSTITUTE(IF(ISNUMBER(SEARCH(" (",IF(ISNUMBER(SEARCH(" - ",Retenciones!$E91)),MID(Retenciones!$E91,SEARCH(" - ",Retenciones!$E91)+3,255),Retenciones!$E91))),LEFT(IF(ISNUMBER(SEARCH(" - ",Retenciones!$E91)),MID(Retenciones!$E91,SEARCH(" - ",Retenciones!$E91)+3,255),Retenciones!$E91),SEARCH(" (",IF(ISNUMBER(SEARCH(" - ",Retenciones!$E91)),MID(Retenciones!$E91,SEARCH(" - ",Retenciones!$E91)+3,255),Retenciones!$E91))-1),IF(ISNUMBER(SEARCH(" - ",Retenciones!$E91)),MID(Retenciones!$E91,SEARCH(" - ",Retenciones!$E91)+3,255),Retenciones!$E91)),"—","-"),"")</f>
        <v/>
      </c>
      <c r="E2942" s="37"/>
    </row>
    <row r="2943" spans="2:5" ht="21.75" customHeight="1">
      <c r="B2943" s="36"/>
      <c r="C2943" s="38" t="s">
        <v>137</v>
      </c>
      <c r="D2943" s="41" t="str">
        <f>IF(Retenciones!$A91&lt;&gt;"",IF(ISNUMBER(SEARCH(" - ",Retenciones!$F91)),MID(Retenciones!$F91,SEARCH(" - ",Retenciones!$F91)+3,255),Retenciones!$F91),"")</f>
        <v/>
      </c>
      <c r="E2943" s="37"/>
    </row>
    <row r="2944" spans="2:5" ht="21.75" customHeight="1">
      <c r="B2944" s="36"/>
      <c r="C2944" s="38" t="s">
        <v>138</v>
      </c>
      <c r="D2944" s="41" t="str">
        <f>IF(Retenciones!$A91&lt;&gt;"",Retenciones!$A91&amp;" Nro. "&amp;TEXT(Retenciones!$C91,"000000000000"),"")</f>
        <v/>
      </c>
      <c r="E2944" s="37"/>
    </row>
    <row r="2945" spans="2:5">
      <c r="B2945" s="36"/>
      <c r="C2945" s="38" t="s">
        <v>139</v>
      </c>
      <c r="D2945" s="42" t="str">
        <f>IF(Retenciones!$A91&lt;&gt;"","$ "&amp;IF(MID(TEXT(INT(ROUND(Retenciones!$D91,2)),"000000000000"),1,3)&lt;&gt;"000",TEXT(VALUE(MID(TEXT(INT(ROUND(Retenciones!$D91,2)),"000000000000"),1,3)),"0")&amp;"."&amp;MID(TEXT(INT(ROUND(Retenciones!$D91,2)),"000000000000"),4,3)&amp;"."&amp;MID(TEXT(INT(ROUND(Retenciones!$D91,2)),"000000000000"),7,3)&amp;"."&amp;MID(TEXT(INT(ROUND(Retenciones!$D91,2)),"000000000000"),10,3),IF(MID(TEXT(INT(ROUND(Retenciones!$D91,2)),"000000000000"),4,3)&lt;&gt;"000",TEXT(VALUE(MID(TEXT(INT(ROUND(Retenciones!$D91,2)),"000000000000"),4,3)),"0")&amp;"."&amp;MID(TEXT(INT(ROUND(Retenciones!$D91,2)),"000000000000"),7,3)&amp;"."&amp;MID(TEXT(INT(ROUND(Retenciones!$D91,2)),"000000000000"),10,3),IF(MID(TEXT(INT(ROUND(Retenciones!$D91,2)),"000000000000"),7,3)&lt;&gt;"000",TEXT(VALUE(MID(TEXT(INT(ROUND(Retenciones!$D91,2)),"000000000000"),7,3)),"0")&amp;"."&amp;MID(TEXT(INT(ROUND(Retenciones!$D91,2)),"000000000000"),10,3),TEXT(VALUE(MID(TEXT(INT(ROUND(Retenciones!$D91,2)),"000000000000"),10,3)),"0"))))&amp;","&amp;TEXT(ROUND((ROUND(Retenciones!$D91,2)-INT(ROUND(Retenciones!$D91,2)))*100,0),"00"),"")</f>
        <v/>
      </c>
      <c r="E2945" s="37"/>
    </row>
    <row r="2946" spans="2:5">
      <c r="B2946" s="36"/>
      <c r="C2946" s="38" t="s">
        <v>140</v>
      </c>
      <c r="D2946" s="39" t="str">
        <f>IF(Retenciones!$A91&lt;&gt;"","NO","")</f>
        <v/>
      </c>
      <c r="E2946" s="37"/>
    </row>
    <row r="2947" spans="2:5">
      <c r="B2947" s="36"/>
      <c r="C2947" s="38" t="s">
        <v>141</v>
      </c>
      <c r="D2947" s="43" t="str">
        <f>IF(Retenciones!$A91&lt;&gt;"","$ "&amp;IF(MID(TEXT(INT(ROUND(Retenciones!$K91,2)),"000000000000"),1,3)&lt;&gt;"000",TEXT(VALUE(MID(TEXT(INT(ROUND(Retenciones!$K91,2)),"000000000000"),1,3)),"0")&amp;"."&amp;MID(TEXT(INT(ROUND(Retenciones!$K91,2)),"000000000000"),4,3)&amp;"."&amp;MID(TEXT(INT(ROUND(Retenciones!$K91,2)),"000000000000"),7,3)&amp;"."&amp;MID(TEXT(INT(ROUND(Retenciones!$K91,2)),"000000000000"),10,3),IF(MID(TEXT(INT(ROUND(Retenciones!$K91,2)),"000000000000"),4,3)&lt;&gt;"000",TEXT(VALUE(MID(TEXT(INT(ROUND(Retenciones!$K91,2)),"000000000000"),4,3)),"0")&amp;"."&amp;MID(TEXT(INT(ROUND(Retenciones!$K91,2)),"000000000000"),7,3)&amp;"."&amp;MID(TEXT(INT(ROUND(Retenciones!$K91,2)),"000000000000"),10,3),IF(MID(TEXT(INT(ROUND(Retenciones!$K91,2)),"000000000000"),7,3)&lt;&gt;"000",TEXT(VALUE(MID(TEXT(INT(ROUND(Retenciones!$K91,2)),"000000000000"),7,3)),"0")&amp;"."&amp;MID(TEXT(INT(ROUND(Retenciones!$K91,2)),"000000000000"),10,3),TEXT(VALUE(MID(TEXT(INT(ROUND(Retenciones!$K91,2)),"000000000000"),10,3)),"0"))))&amp;","&amp;TEXT(ROUND((ROUND(Retenciones!$K91,2)-INT(ROUND(Retenciones!$K91,2)))*100,0),"00"),"")</f>
        <v/>
      </c>
      <c r="E2947" s="37"/>
    </row>
    <row r="2948" spans="2:5">
      <c r="B2948" s="36"/>
      <c r="E2948" s="37"/>
    </row>
    <row r="2949" spans="2:5">
      <c r="B2949" s="36"/>
      <c r="E2949" s="37"/>
    </row>
    <row r="2950" spans="2:5">
      <c r="B2950" s="36"/>
      <c r="C2950" s="44" t="s">
        <v>142</v>
      </c>
      <c r="D2950" s="45"/>
      <c r="E2950" s="37"/>
    </row>
    <row r="2951" spans="2:5">
      <c r="B2951" s="36"/>
      <c r="E2951" s="37"/>
    </row>
    <row r="2952" spans="2:5">
      <c r="B2952" s="36"/>
      <c r="C2952" s="38" t="s">
        <v>143</v>
      </c>
      <c r="D2952" s="39" t="str">
        <f>IF(Retenciones!$A91&lt;&gt;"",'Datos del Cliente'!$C$7,"")</f>
        <v/>
      </c>
      <c r="E2952" s="37"/>
    </row>
    <row r="2953" spans="2:5">
      <c r="B2953" s="36"/>
      <c r="C2953" s="38" t="s">
        <v>144</v>
      </c>
      <c r="D2953" s="39" t="str">
        <f>IF(Retenciones!$A91&lt;&gt;"",'Datos del Cliente'!$C$14,"")</f>
        <v/>
      </c>
      <c r="E2953" s="37"/>
    </row>
    <row r="2954" spans="2:5">
      <c r="B2954" s="36"/>
      <c r="E2954" s="37"/>
    </row>
    <row r="2955" spans="2:5" ht="15" customHeight="1">
      <c r="B2955" s="36"/>
      <c r="C2955" s="84" t="s">
        <v>145</v>
      </c>
      <c r="D2955" s="84"/>
      <c r="E2955" s="37"/>
    </row>
    <row r="2956" spans="2:5">
      <c r="B2956" s="36"/>
      <c r="C2956" s="84"/>
      <c r="D2956" s="84"/>
      <c r="E2956" s="37"/>
    </row>
    <row r="2957" spans="2:5">
      <c r="B2957" s="36"/>
      <c r="C2957" s="84"/>
      <c r="D2957" s="84"/>
      <c r="E2957" s="37"/>
    </row>
    <row r="2958" spans="2:5">
      <c r="B2958" s="46"/>
      <c r="C2958" s="47"/>
      <c r="D2958" s="47"/>
      <c r="E2958" s="48"/>
    </row>
    <row r="2960" spans="2:5" ht="25.5" customHeight="1">
      <c r="B2960" s="34"/>
      <c r="C2960" s="85" t="s">
        <v>127</v>
      </c>
      <c r="D2960" s="85"/>
      <c r="E2960" s="35"/>
    </row>
    <row r="2961" spans="2:5">
      <c r="B2961" s="36"/>
      <c r="E2961" s="37"/>
    </row>
    <row r="2962" spans="2:5">
      <c r="B2962" s="36"/>
      <c r="C2962" s="38" t="s">
        <v>128</v>
      </c>
      <c r="D2962" s="39" t="str">
        <f>IF(Retenciones!$A92&lt;&gt;"","0000-"&amp;TEXT(Retenciones!$I92,"YYYY")&amp;"-"&amp;TEXT((N('Datos del Cliente'!$C$17)+COUNTIF(Retenciones!$A$5:$A92,"&lt;&gt;")),"000000"),"")</f>
        <v/>
      </c>
      <c r="E2962" s="37"/>
    </row>
    <row r="2963" spans="2:5">
      <c r="B2963" s="36"/>
      <c r="C2963" s="38" t="s">
        <v>129</v>
      </c>
      <c r="D2963" s="39" t="str">
        <f>IF(Retenciones!$A92&lt;&gt;"",TEXT(Retenciones!$I92,"DD/MM/YYYY"),"")</f>
        <v/>
      </c>
      <c r="E2963" s="37"/>
    </row>
    <row r="2964" spans="2:5">
      <c r="B2964" s="36"/>
      <c r="E2964" s="37"/>
    </row>
    <row r="2965" spans="2:5">
      <c r="B2965" s="36"/>
      <c r="C2965" s="86" t="s">
        <v>130</v>
      </c>
      <c r="D2965" s="86"/>
      <c r="E2965" s="37"/>
    </row>
    <row r="2966" spans="2:5">
      <c r="B2966" s="36"/>
      <c r="C2966" s="38" t="s">
        <v>131</v>
      </c>
      <c r="D2966" s="39" t="str">
        <f>IF(Retenciones!$A92&lt;&gt;"",'Datos del Cliente'!$C$7,"")</f>
        <v/>
      </c>
      <c r="E2966" s="37"/>
    </row>
    <row r="2967" spans="2:5">
      <c r="B2967" s="36"/>
      <c r="C2967" s="38" t="s">
        <v>132</v>
      </c>
      <c r="D2967" s="40" t="str">
        <f>IFERROR(IF(Retenciones!$A92&lt;&gt;"",+('Datos del Cliente'!$C$8),""),"")</f>
        <v/>
      </c>
      <c r="E2967" s="37"/>
    </row>
    <row r="2968" spans="2:5" ht="25.5" customHeight="1">
      <c r="B2968" s="36"/>
      <c r="C2968" s="38" t="s">
        <v>133</v>
      </c>
      <c r="D2968" s="41" t="str">
        <f>IF(Retenciones!$A92&lt;&gt;"",'Datos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2968" s="37"/>
    </row>
    <row r="2969" spans="2:5">
      <c r="B2969" s="36"/>
      <c r="E2969" s="37"/>
    </row>
    <row r="2970" spans="2:5">
      <c r="B2970" s="36"/>
      <c r="C2970" s="86" t="s">
        <v>134</v>
      </c>
      <c r="D2970" s="86"/>
      <c r="E2970" s="37"/>
    </row>
    <row r="2971" spans="2:5">
      <c r="B2971" s="36"/>
      <c r="C2971" s="38" t="s">
        <v>131</v>
      </c>
      <c r="D2971" s="39" t="str">
        <f>IFERROR(IF(Retenciones!$A92&lt;&gt;"",INDEX('Sujetos Retenidos'!$B$5:$B$204,MATCH(Retenciones!$O92,'Sujetos Retenidos'!$A$5:$A$204,0)),""),"")</f>
        <v/>
      </c>
      <c r="E2971" s="37"/>
    </row>
    <row r="2972" spans="2:5">
      <c r="B2972" s="36"/>
      <c r="C2972" s="38" t="s">
        <v>132</v>
      </c>
      <c r="D2972" s="40" t="str">
        <f>IFERROR(IF(Retenciones!$A92&lt;&gt;"",+INDEX('Sujetos Retenidos'!$A$5:$A$204,MATCH(Retenciones!$O92,'Sujetos Retenidos'!$A$5:$A$204,0)),""),"")</f>
        <v/>
      </c>
      <c r="E2972" s="37"/>
    </row>
    <row r="2973" spans="2:5" ht="25.5" customHeight="1">
      <c r="B2973" s="36"/>
      <c r="C2973" s="38" t="s">
        <v>133</v>
      </c>
      <c r="D2973" s="41" t="str">
        <f>IFERROR(IF(Retenciones!$A92&lt;&gt;"",INDEX('Sujetos Retenidos'!$C$5:$C$204,MATCH(Retenciones!$O92,'Sujetos Retenidos'!$A$5:$A$204,0))&amp;" Localidad: "&amp;INDEX('Sujetos Retenidos'!$D$5:$D$204,MATCH(Retenciones!$O92,'Sujetos Retenidos'!$A$5:$A$204,0))&amp;" Provincia: "&amp;IF(ISNUMBER(SEARCH(" - ",INDEX('Sujetos Retenidos'!$E$5:$E$204,MATCH(Retenciones!$O92,'Sujetos Retenidos'!$A$5:$A$204,0)))),MID(INDEX('Sujetos Retenidos'!$E$5:$E$204,MATCH(Retenciones!$O92,'Sujetos Retenidos'!$A$5:$A$204,0)),SEARCH(" - ",INDEX('Sujetos Retenidos'!$E$5:$E$204,MATCH(Retenciones!$O92,'Sujetos Retenidos'!$A$5:$A$204,0)))+3,255),INDEX('Sujetos Retenidos'!$E$5:$E$204,MATCH(Retenciones!$O92,'Sujetos Retenidos'!$A$5:$A$204,0)))&amp;" C.P.: "&amp;INDEX('Sujetos Retenidos'!$F$5:$F$204,MATCH(Retenciones!$O92,'Sujetos Retenidos'!$A$5:$A$204,0)),""),"")</f>
        <v/>
      </c>
      <c r="E2973" s="37"/>
    </row>
    <row r="2974" spans="2:5">
      <c r="B2974" s="36"/>
      <c r="E2974" s="37"/>
    </row>
    <row r="2975" spans="2:5">
      <c r="B2975" s="36"/>
      <c r="C2975" s="86" t="s">
        <v>135</v>
      </c>
      <c r="D2975" s="86"/>
      <c r="E2975" s="37"/>
    </row>
    <row r="2976" spans="2:5" ht="21.75" customHeight="1">
      <c r="B2976" s="36"/>
      <c r="C2976" s="38" t="s">
        <v>136</v>
      </c>
      <c r="D2976" s="41" t="str">
        <f>IF(Retenciones!$A92&lt;&gt;"",SUBSTITUTE(IF(ISNUMBER(SEARCH(" (",IF(ISNUMBER(SEARCH(" - ",Retenciones!$E92)),MID(Retenciones!$E92,SEARCH(" - ",Retenciones!$E92)+3,255),Retenciones!$E92))),LEFT(IF(ISNUMBER(SEARCH(" - ",Retenciones!$E92)),MID(Retenciones!$E92,SEARCH(" - ",Retenciones!$E92)+3,255),Retenciones!$E92),SEARCH(" (",IF(ISNUMBER(SEARCH(" - ",Retenciones!$E92)),MID(Retenciones!$E92,SEARCH(" - ",Retenciones!$E92)+3,255),Retenciones!$E92))-1),IF(ISNUMBER(SEARCH(" - ",Retenciones!$E92)),MID(Retenciones!$E92,SEARCH(" - ",Retenciones!$E92)+3,255),Retenciones!$E92)),"—","-"),"")</f>
        <v/>
      </c>
      <c r="E2976" s="37"/>
    </row>
    <row r="2977" spans="2:5" ht="21.75" customHeight="1">
      <c r="B2977" s="36"/>
      <c r="C2977" s="38" t="s">
        <v>137</v>
      </c>
      <c r="D2977" s="41" t="str">
        <f>IF(Retenciones!$A92&lt;&gt;"",IF(ISNUMBER(SEARCH(" - ",Retenciones!$F92)),MID(Retenciones!$F92,SEARCH(" - ",Retenciones!$F92)+3,255),Retenciones!$F92),"")</f>
        <v/>
      </c>
      <c r="E2977" s="37"/>
    </row>
    <row r="2978" spans="2:5" ht="21.75" customHeight="1">
      <c r="B2978" s="36"/>
      <c r="C2978" s="38" t="s">
        <v>138</v>
      </c>
      <c r="D2978" s="41" t="str">
        <f>IF(Retenciones!$A92&lt;&gt;"",Retenciones!$A92&amp;" Nro. "&amp;TEXT(Retenciones!$C92,"000000000000"),"")</f>
        <v/>
      </c>
      <c r="E2978" s="37"/>
    </row>
    <row r="2979" spans="2:5">
      <c r="B2979" s="36"/>
      <c r="C2979" s="38" t="s">
        <v>139</v>
      </c>
      <c r="D2979" s="42" t="str">
        <f>IF(Retenciones!$A92&lt;&gt;"","$ "&amp;IF(MID(TEXT(INT(ROUND(Retenciones!$D92,2)),"000000000000"),1,3)&lt;&gt;"000",TEXT(VALUE(MID(TEXT(INT(ROUND(Retenciones!$D92,2)),"000000000000"),1,3)),"0")&amp;"."&amp;MID(TEXT(INT(ROUND(Retenciones!$D92,2)),"000000000000"),4,3)&amp;"."&amp;MID(TEXT(INT(ROUND(Retenciones!$D92,2)),"000000000000"),7,3)&amp;"."&amp;MID(TEXT(INT(ROUND(Retenciones!$D92,2)),"000000000000"),10,3),IF(MID(TEXT(INT(ROUND(Retenciones!$D92,2)),"000000000000"),4,3)&lt;&gt;"000",TEXT(VALUE(MID(TEXT(INT(ROUND(Retenciones!$D92,2)),"000000000000"),4,3)),"0")&amp;"."&amp;MID(TEXT(INT(ROUND(Retenciones!$D92,2)),"000000000000"),7,3)&amp;"."&amp;MID(TEXT(INT(ROUND(Retenciones!$D92,2)),"000000000000"),10,3),IF(MID(TEXT(INT(ROUND(Retenciones!$D92,2)),"000000000000"),7,3)&lt;&gt;"000",TEXT(VALUE(MID(TEXT(INT(ROUND(Retenciones!$D92,2)),"000000000000"),7,3)),"0")&amp;"."&amp;MID(TEXT(INT(ROUND(Retenciones!$D92,2)),"000000000000"),10,3),TEXT(VALUE(MID(TEXT(INT(ROUND(Retenciones!$D92,2)),"000000000000"),10,3)),"0"))))&amp;","&amp;TEXT(ROUND((ROUND(Retenciones!$D92,2)-INT(ROUND(Retenciones!$D92,2)))*100,0),"00"),"")</f>
        <v/>
      </c>
      <c r="E2979" s="37"/>
    </row>
    <row r="2980" spans="2:5">
      <c r="B2980" s="36"/>
      <c r="C2980" s="38" t="s">
        <v>140</v>
      </c>
      <c r="D2980" s="39" t="str">
        <f>IF(Retenciones!$A92&lt;&gt;"","NO","")</f>
        <v/>
      </c>
      <c r="E2980" s="37"/>
    </row>
    <row r="2981" spans="2:5">
      <c r="B2981" s="36"/>
      <c r="C2981" s="38" t="s">
        <v>141</v>
      </c>
      <c r="D2981" s="43" t="str">
        <f>IF(Retenciones!$A92&lt;&gt;"","$ "&amp;IF(MID(TEXT(INT(ROUND(Retenciones!$K92,2)),"000000000000"),1,3)&lt;&gt;"000",TEXT(VALUE(MID(TEXT(INT(ROUND(Retenciones!$K92,2)),"000000000000"),1,3)),"0")&amp;"."&amp;MID(TEXT(INT(ROUND(Retenciones!$K92,2)),"000000000000"),4,3)&amp;"."&amp;MID(TEXT(INT(ROUND(Retenciones!$K92,2)),"000000000000"),7,3)&amp;"."&amp;MID(TEXT(INT(ROUND(Retenciones!$K92,2)),"000000000000"),10,3),IF(MID(TEXT(INT(ROUND(Retenciones!$K92,2)),"000000000000"),4,3)&lt;&gt;"000",TEXT(VALUE(MID(TEXT(INT(ROUND(Retenciones!$K92,2)),"000000000000"),4,3)),"0")&amp;"."&amp;MID(TEXT(INT(ROUND(Retenciones!$K92,2)),"000000000000"),7,3)&amp;"."&amp;MID(TEXT(INT(ROUND(Retenciones!$K92,2)),"000000000000"),10,3),IF(MID(TEXT(INT(ROUND(Retenciones!$K92,2)),"000000000000"),7,3)&lt;&gt;"000",TEXT(VALUE(MID(TEXT(INT(ROUND(Retenciones!$K92,2)),"000000000000"),7,3)),"0")&amp;"."&amp;MID(TEXT(INT(ROUND(Retenciones!$K92,2)),"000000000000"),10,3),TEXT(VALUE(MID(TEXT(INT(ROUND(Retenciones!$K92,2)),"000000000000"),10,3)),"0"))))&amp;","&amp;TEXT(ROUND((ROUND(Retenciones!$K92,2)-INT(ROUND(Retenciones!$K92,2)))*100,0),"00"),"")</f>
        <v/>
      </c>
      <c r="E2981" s="37"/>
    </row>
    <row r="2982" spans="2:5">
      <c r="B2982" s="36"/>
      <c r="E2982" s="37"/>
    </row>
    <row r="2983" spans="2:5">
      <c r="B2983" s="36"/>
      <c r="E2983" s="37"/>
    </row>
    <row r="2984" spans="2:5">
      <c r="B2984" s="36"/>
      <c r="C2984" s="44" t="s">
        <v>142</v>
      </c>
      <c r="D2984" s="45"/>
      <c r="E2984" s="37"/>
    </row>
    <row r="2985" spans="2:5">
      <c r="B2985" s="36"/>
      <c r="E2985" s="37"/>
    </row>
    <row r="2986" spans="2:5">
      <c r="B2986" s="36"/>
      <c r="C2986" s="38" t="s">
        <v>143</v>
      </c>
      <c r="D2986" s="39" t="str">
        <f>IF(Retenciones!$A92&lt;&gt;"",'Datos del Cliente'!$C$7,"")</f>
        <v/>
      </c>
      <c r="E2986" s="37"/>
    </row>
    <row r="2987" spans="2:5">
      <c r="B2987" s="36"/>
      <c r="C2987" s="38" t="s">
        <v>144</v>
      </c>
      <c r="D2987" s="39" t="str">
        <f>IF(Retenciones!$A92&lt;&gt;"",'Datos del Cliente'!$C$14,"")</f>
        <v/>
      </c>
      <c r="E2987" s="37"/>
    </row>
    <row r="2988" spans="2:5">
      <c r="B2988" s="36"/>
      <c r="E2988" s="37"/>
    </row>
    <row r="2989" spans="2:5" ht="15" customHeight="1">
      <c r="B2989" s="36"/>
      <c r="C2989" s="84" t="s">
        <v>145</v>
      </c>
      <c r="D2989" s="84"/>
      <c r="E2989" s="37"/>
    </row>
    <row r="2990" spans="2:5">
      <c r="B2990" s="36"/>
      <c r="C2990" s="84"/>
      <c r="D2990" s="84"/>
      <c r="E2990" s="37"/>
    </row>
    <row r="2991" spans="2:5">
      <c r="B2991" s="36"/>
      <c r="C2991" s="84"/>
      <c r="D2991" s="84"/>
      <c r="E2991" s="37"/>
    </row>
    <row r="2992" spans="2:5">
      <c r="B2992" s="46"/>
      <c r="C2992" s="47"/>
      <c r="D2992" s="47"/>
      <c r="E2992" s="48"/>
    </row>
    <row r="2994" spans="2:5" ht="25.5" customHeight="1">
      <c r="B2994" s="34"/>
      <c r="C2994" s="85" t="s">
        <v>127</v>
      </c>
      <c r="D2994" s="85"/>
      <c r="E2994" s="35"/>
    </row>
    <row r="2995" spans="2:5">
      <c r="B2995" s="36"/>
      <c r="E2995" s="37"/>
    </row>
    <row r="2996" spans="2:5">
      <c r="B2996" s="36"/>
      <c r="C2996" s="38" t="s">
        <v>128</v>
      </c>
      <c r="D2996" s="39" t="str">
        <f>IF(Retenciones!$A93&lt;&gt;"","0000-"&amp;TEXT(Retenciones!$I93,"YYYY")&amp;"-"&amp;TEXT((N('Datos del Cliente'!$C$17)+COUNTIF(Retenciones!$A$5:$A93,"&lt;&gt;")),"000000"),"")</f>
        <v/>
      </c>
      <c r="E2996" s="37"/>
    </row>
    <row r="2997" spans="2:5">
      <c r="B2997" s="36"/>
      <c r="C2997" s="38" t="s">
        <v>129</v>
      </c>
      <c r="D2997" s="39" t="str">
        <f>IF(Retenciones!$A93&lt;&gt;"",TEXT(Retenciones!$I93,"DD/MM/YYYY"),"")</f>
        <v/>
      </c>
      <c r="E2997" s="37"/>
    </row>
    <row r="2998" spans="2:5">
      <c r="B2998" s="36"/>
      <c r="E2998" s="37"/>
    </row>
    <row r="2999" spans="2:5">
      <c r="B2999" s="36"/>
      <c r="C2999" s="86" t="s">
        <v>130</v>
      </c>
      <c r="D2999" s="86"/>
      <c r="E2999" s="37"/>
    </row>
    <row r="3000" spans="2:5">
      <c r="B3000" s="36"/>
      <c r="C3000" s="38" t="s">
        <v>131</v>
      </c>
      <c r="D3000" s="39" t="str">
        <f>IF(Retenciones!$A93&lt;&gt;"",'Datos del Cliente'!$C$7,"")</f>
        <v/>
      </c>
      <c r="E3000" s="37"/>
    </row>
    <row r="3001" spans="2:5">
      <c r="B3001" s="36"/>
      <c r="C3001" s="38" t="s">
        <v>132</v>
      </c>
      <c r="D3001" s="40" t="str">
        <f>IFERROR(IF(Retenciones!$A93&lt;&gt;"",+('Datos del Cliente'!$C$8),""),"")</f>
        <v/>
      </c>
      <c r="E3001" s="37"/>
    </row>
    <row r="3002" spans="2:5" ht="25.5" customHeight="1">
      <c r="B3002" s="36"/>
      <c r="C3002" s="38" t="s">
        <v>133</v>
      </c>
      <c r="D3002" s="41" t="str">
        <f>IF(Retenciones!$A93&lt;&gt;"",'Datos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002" s="37"/>
    </row>
    <row r="3003" spans="2:5">
      <c r="B3003" s="36"/>
      <c r="E3003" s="37"/>
    </row>
    <row r="3004" spans="2:5">
      <c r="B3004" s="36"/>
      <c r="C3004" s="86" t="s">
        <v>134</v>
      </c>
      <c r="D3004" s="86"/>
      <c r="E3004" s="37"/>
    </row>
    <row r="3005" spans="2:5">
      <c r="B3005" s="36"/>
      <c r="C3005" s="38" t="s">
        <v>131</v>
      </c>
      <c r="D3005" s="39" t="str">
        <f>IFERROR(IF(Retenciones!$A93&lt;&gt;"",INDEX('Sujetos Retenidos'!$B$5:$B$204,MATCH(Retenciones!$O93,'Sujetos Retenidos'!$A$5:$A$204,0)),""),"")</f>
        <v/>
      </c>
      <c r="E3005" s="37"/>
    </row>
    <row r="3006" spans="2:5">
      <c r="B3006" s="36"/>
      <c r="C3006" s="38" t="s">
        <v>132</v>
      </c>
      <c r="D3006" s="40" t="str">
        <f>IFERROR(IF(Retenciones!$A93&lt;&gt;"",+INDEX('Sujetos Retenidos'!$A$5:$A$204,MATCH(Retenciones!$O93,'Sujetos Retenidos'!$A$5:$A$204,0)),""),"")</f>
        <v/>
      </c>
      <c r="E3006" s="37"/>
    </row>
    <row r="3007" spans="2:5" ht="25.5" customHeight="1">
      <c r="B3007" s="36"/>
      <c r="C3007" s="38" t="s">
        <v>133</v>
      </c>
      <c r="D3007" s="41" t="str">
        <f>IFERROR(IF(Retenciones!$A93&lt;&gt;"",INDEX('Sujetos Retenidos'!$C$5:$C$204,MATCH(Retenciones!$O93,'Sujetos Retenidos'!$A$5:$A$204,0))&amp;" Localidad: "&amp;INDEX('Sujetos Retenidos'!$D$5:$D$204,MATCH(Retenciones!$O93,'Sujetos Retenidos'!$A$5:$A$204,0))&amp;" Provincia: "&amp;IF(ISNUMBER(SEARCH(" - ",INDEX('Sujetos Retenidos'!$E$5:$E$204,MATCH(Retenciones!$O93,'Sujetos Retenidos'!$A$5:$A$204,0)))),MID(INDEX('Sujetos Retenidos'!$E$5:$E$204,MATCH(Retenciones!$O93,'Sujetos Retenidos'!$A$5:$A$204,0)),SEARCH(" - ",INDEX('Sujetos Retenidos'!$E$5:$E$204,MATCH(Retenciones!$O93,'Sujetos Retenidos'!$A$5:$A$204,0)))+3,255),INDEX('Sujetos Retenidos'!$E$5:$E$204,MATCH(Retenciones!$O93,'Sujetos Retenidos'!$A$5:$A$204,0)))&amp;" C.P.: "&amp;INDEX('Sujetos Retenidos'!$F$5:$F$204,MATCH(Retenciones!$O93,'Sujetos Retenidos'!$A$5:$A$204,0)),""),"")</f>
        <v/>
      </c>
      <c r="E3007" s="37"/>
    </row>
    <row r="3008" spans="2:5">
      <c r="B3008" s="36"/>
      <c r="E3008" s="37"/>
    </row>
    <row r="3009" spans="2:5">
      <c r="B3009" s="36"/>
      <c r="C3009" s="86" t="s">
        <v>135</v>
      </c>
      <c r="D3009" s="86"/>
      <c r="E3009" s="37"/>
    </row>
    <row r="3010" spans="2:5" ht="21.75" customHeight="1">
      <c r="B3010" s="36"/>
      <c r="C3010" s="38" t="s">
        <v>136</v>
      </c>
      <c r="D3010" s="41" t="str">
        <f>IF(Retenciones!$A93&lt;&gt;"",SUBSTITUTE(IF(ISNUMBER(SEARCH(" (",IF(ISNUMBER(SEARCH(" - ",Retenciones!$E93)),MID(Retenciones!$E93,SEARCH(" - ",Retenciones!$E93)+3,255),Retenciones!$E93))),LEFT(IF(ISNUMBER(SEARCH(" - ",Retenciones!$E93)),MID(Retenciones!$E93,SEARCH(" - ",Retenciones!$E93)+3,255),Retenciones!$E93),SEARCH(" (",IF(ISNUMBER(SEARCH(" - ",Retenciones!$E93)),MID(Retenciones!$E93,SEARCH(" - ",Retenciones!$E93)+3,255),Retenciones!$E93))-1),IF(ISNUMBER(SEARCH(" - ",Retenciones!$E93)),MID(Retenciones!$E93,SEARCH(" - ",Retenciones!$E93)+3,255),Retenciones!$E93)),"—","-"),"")</f>
        <v/>
      </c>
      <c r="E3010" s="37"/>
    </row>
    <row r="3011" spans="2:5" ht="21.75" customHeight="1">
      <c r="B3011" s="36"/>
      <c r="C3011" s="38" t="s">
        <v>137</v>
      </c>
      <c r="D3011" s="41" t="str">
        <f>IF(Retenciones!$A93&lt;&gt;"",IF(ISNUMBER(SEARCH(" - ",Retenciones!$F93)),MID(Retenciones!$F93,SEARCH(" - ",Retenciones!$F93)+3,255),Retenciones!$F93),"")</f>
        <v/>
      </c>
      <c r="E3011" s="37"/>
    </row>
    <row r="3012" spans="2:5" ht="21.75" customHeight="1">
      <c r="B3012" s="36"/>
      <c r="C3012" s="38" t="s">
        <v>138</v>
      </c>
      <c r="D3012" s="41" t="str">
        <f>IF(Retenciones!$A93&lt;&gt;"",Retenciones!$A93&amp;" Nro. "&amp;TEXT(Retenciones!$C93,"000000000000"),"")</f>
        <v/>
      </c>
      <c r="E3012" s="37"/>
    </row>
    <row r="3013" spans="2:5">
      <c r="B3013" s="36"/>
      <c r="C3013" s="38" t="s">
        <v>139</v>
      </c>
      <c r="D3013" s="42" t="str">
        <f>IF(Retenciones!$A93&lt;&gt;"","$ "&amp;IF(MID(TEXT(INT(ROUND(Retenciones!$D93,2)),"000000000000"),1,3)&lt;&gt;"000",TEXT(VALUE(MID(TEXT(INT(ROUND(Retenciones!$D93,2)),"000000000000"),1,3)),"0")&amp;"."&amp;MID(TEXT(INT(ROUND(Retenciones!$D93,2)),"000000000000"),4,3)&amp;"."&amp;MID(TEXT(INT(ROUND(Retenciones!$D93,2)),"000000000000"),7,3)&amp;"."&amp;MID(TEXT(INT(ROUND(Retenciones!$D93,2)),"000000000000"),10,3),IF(MID(TEXT(INT(ROUND(Retenciones!$D93,2)),"000000000000"),4,3)&lt;&gt;"000",TEXT(VALUE(MID(TEXT(INT(ROUND(Retenciones!$D93,2)),"000000000000"),4,3)),"0")&amp;"."&amp;MID(TEXT(INT(ROUND(Retenciones!$D93,2)),"000000000000"),7,3)&amp;"."&amp;MID(TEXT(INT(ROUND(Retenciones!$D93,2)),"000000000000"),10,3),IF(MID(TEXT(INT(ROUND(Retenciones!$D93,2)),"000000000000"),7,3)&lt;&gt;"000",TEXT(VALUE(MID(TEXT(INT(ROUND(Retenciones!$D93,2)),"000000000000"),7,3)),"0")&amp;"."&amp;MID(TEXT(INT(ROUND(Retenciones!$D93,2)),"000000000000"),10,3),TEXT(VALUE(MID(TEXT(INT(ROUND(Retenciones!$D93,2)),"000000000000"),10,3)),"0"))))&amp;","&amp;TEXT(ROUND((ROUND(Retenciones!$D93,2)-INT(ROUND(Retenciones!$D93,2)))*100,0),"00"),"")</f>
        <v/>
      </c>
      <c r="E3013" s="37"/>
    </row>
    <row r="3014" spans="2:5">
      <c r="B3014" s="36"/>
      <c r="C3014" s="38" t="s">
        <v>140</v>
      </c>
      <c r="D3014" s="39" t="str">
        <f>IF(Retenciones!$A93&lt;&gt;"","NO","")</f>
        <v/>
      </c>
      <c r="E3014" s="37"/>
    </row>
    <row r="3015" spans="2:5">
      <c r="B3015" s="36"/>
      <c r="C3015" s="38" t="s">
        <v>141</v>
      </c>
      <c r="D3015" s="43" t="str">
        <f>IF(Retenciones!$A93&lt;&gt;"","$ "&amp;IF(MID(TEXT(INT(ROUND(Retenciones!$K93,2)),"000000000000"),1,3)&lt;&gt;"000",TEXT(VALUE(MID(TEXT(INT(ROUND(Retenciones!$K93,2)),"000000000000"),1,3)),"0")&amp;"."&amp;MID(TEXT(INT(ROUND(Retenciones!$K93,2)),"000000000000"),4,3)&amp;"."&amp;MID(TEXT(INT(ROUND(Retenciones!$K93,2)),"000000000000"),7,3)&amp;"."&amp;MID(TEXT(INT(ROUND(Retenciones!$K93,2)),"000000000000"),10,3),IF(MID(TEXT(INT(ROUND(Retenciones!$K93,2)),"000000000000"),4,3)&lt;&gt;"000",TEXT(VALUE(MID(TEXT(INT(ROUND(Retenciones!$K93,2)),"000000000000"),4,3)),"0")&amp;"."&amp;MID(TEXT(INT(ROUND(Retenciones!$K93,2)),"000000000000"),7,3)&amp;"."&amp;MID(TEXT(INT(ROUND(Retenciones!$K93,2)),"000000000000"),10,3),IF(MID(TEXT(INT(ROUND(Retenciones!$K93,2)),"000000000000"),7,3)&lt;&gt;"000",TEXT(VALUE(MID(TEXT(INT(ROUND(Retenciones!$K93,2)),"000000000000"),7,3)),"0")&amp;"."&amp;MID(TEXT(INT(ROUND(Retenciones!$K93,2)),"000000000000"),10,3),TEXT(VALUE(MID(TEXT(INT(ROUND(Retenciones!$K93,2)),"000000000000"),10,3)),"0"))))&amp;","&amp;TEXT(ROUND((ROUND(Retenciones!$K93,2)-INT(ROUND(Retenciones!$K93,2)))*100,0),"00"),"")</f>
        <v/>
      </c>
      <c r="E3015" s="37"/>
    </row>
    <row r="3016" spans="2:5">
      <c r="B3016" s="36"/>
      <c r="E3016" s="37"/>
    </row>
    <row r="3017" spans="2:5">
      <c r="B3017" s="36"/>
      <c r="E3017" s="37"/>
    </row>
    <row r="3018" spans="2:5">
      <c r="B3018" s="36"/>
      <c r="C3018" s="44" t="s">
        <v>142</v>
      </c>
      <c r="D3018" s="45"/>
      <c r="E3018" s="37"/>
    </row>
    <row r="3019" spans="2:5">
      <c r="B3019" s="36"/>
      <c r="E3019" s="37"/>
    </row>
    <row r="3020" spans="2:5">
      <c r="B3020" s="36"/>
      <c r="C3020" s="38" t="s">
        <v>143</v>
      </c>
      <c r="D3020" s="39" t="str">
        <f>IF(Retenciones!$A93&lt;&gt;"",'Datos del Cliente'!$C$7,"")</f>
        <v/>
      </c>
      <c r="E3020" s="37"/>
    </row>
    <row r="3021" spans="2:5">
      <c r="B3021" s="36"/>
      <c r="C3021" s="38" t="s">
        <v>144</v>
      </c>
      <c r="D3021" s="39" t="str">
        <f>IF(Retenciones!$A93&lt;&gt;"",'Datos del Cliente'!$C$14,"")</f>
        <v/>
      </c>
      <c r="E3021" s="37"/>
    </row>
    <row r="3022" spans="2:5">
      <c r="B3022" s="36"/>
      <c r="E3022" s="37"/>
    </row>
    <row r="3023" spans="2:5" ht="15" customHeight="1">
      <c r="B3023" s="36"/>
      <c r="C3023" s="84" t="s">
        <v>145</v>
      </c>
      <c r="D3023" s="84"/>
      <c r="E3023" s="37"/>
    </row>
    <row r="3024" spans="2:5">
      <c r="B3024" s="36"/>
      <c r="C3024" s="84"/>
      <c r="D3024" s="84"/>
      <c r="E3024" s="37"/>
    </row>
    <row r="3025" spans="2:5">
      <c r="B3025" s="36"/>
      <c r="C3025" s="84"/>
      <c r="D3025" s="84"/>
      <c r="E3025" s="37"/>
    </row>
    <row r="3026" spans="2:5">
      <c r="B3026" s="46"/>
      <c r="C3026" s="47"/>
      <c r="D3026" s="47"/>
      <c r="E3026" s="48"/>
    </row>
    <row r="3028" spans="2:5" ht="25.5" customHeight="1">
      <c r="B3028" s="34"/>
      <c r="C3028" s="85" t="s">
        <v>127</v>
      </c>
      <c r="D3028" s="85"/>
      <c r="E3028" s="35"/>
    </row>
    <row r="3029" spans="2:5">
      <c r="B3029" s="36"/>
      <c r="E3029" s="37"/>
    </row>
    <row r="3030" spans="2:5">
      <c r="B3030" s="36"/>
      <c r="C3030" s="38" t="s">
        <v>128</v>
      </c>
      <c r="D3030" s="39" t="str">
        <f>IF(Retenciones!$A94&lt;&gt;"","0000-"&amp;TEXT(Retenciones!$I94,"YYYY")&amp;"-"&amp;TEXT((N('Datos del Cliente'!$C$17)+COUNTIF(Retenciones!$A$5:$A94,"&lt;&gt;")),"000000"),"")</f>
        <v/>
      </c>
      <c r="E3030" s="37"/>
    </row>
    <row r="3031" spans="2:5">
      <c r="B3031" s="36"/>
      <c r="C3031" s="38" t="s">
        <v>129</v>
      </c>
      <c r="D3031" s="39" t="str">
        <f>IF(Retenciones!$A94&lt;&gt;"",TEXT(Retenciones!$I94,"DD/MM/YYYY"),"")</f>
        <v/>
      </c>
      <c r="E3031" s="37"/>
    </row>
    <row r="3032" spans="2:5">
      <c r="B3032" s="36"/>
      <c r="E3032" s="37"/>
    </row>
    <row r="3033" spans="2:5">
      <c r="B3033" s="36"/>
      <c r="C3033" s="86" t="s">
        <v>130</v>
      </c>
      <c r="D3033" s="86"/>
      <c r="E3033" s="37"/>
    </row>
    <row r="3034" spans="2:5">
      <c r="B3034" s="36"/>
      <c r="C3034" s="38" t="s">
        <v>131</v>
      </c>
      <c r="D3034" s="39" t="str">
        <f>IF(Retenciones!$A94&lt;&gt;"",'Datos del Cliente'!$C$7,"")</f>
        <v/>
      </c>
      <c r="E3034" s="37"/>
    </row>
    <row r="3035" spans="2:5">
      <c r="B3035" s="36"/>
      <c r="C3035" s="38" t="s">
        <v>132</v>
      </c>
      <c r="D3035" s="40" t="str">
        <f>IFERROR(IF(Retenciones!$A94&lt;&gt;"",+('Datos del Cliente'!$C$8),""),"")</f>
        <v/>
      </c>
      <c r="E3035" s="37"/>
    </row>
    <row r="3036" spans="2:5" ht="25.5" customHeight="1">
      <c r="B3036" s="36"/>
      <c r="C3036" s="38" t="s">
        <v>133</v>
      </c>
      <c r="D3036" s="41" t="str">
        <f>IF(Retenciones!$A94&lt;&gt;"",'Datos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036" s="37"/>
    </row>
    <row r="3037" spans="2:5">
      <c r="B3037" s="36"/>
      <c r="E3037" s="37"/>
    </row>
    <row r="3038" spans="2:5">
      <c r="B3038" s="36"/>
      <c r="C3038" s="86" t="s">
        <v>134</v>
      </c>
      <c r="D3038" s="86"/>
      <c r="E3038" s="37"/>
    </row>
    <row r="3039" spans="2:5">
      <c r="B3039" s="36"/>
      <c r="C3039" s="38" t="s">
        <v>131</v>
      </c>
      <c r="D3039" s="39" t="str">
        <f>IFERROR(IF(Retenciones!$A94&lt;&gt;"",INDEX('Sujetos Retenidos'!$B$5:$B$204,MATCH(Retenciones!$O94,'Sujetos Retenidos'!$A$5:$A$204,0)),""),"")</f>
        <v/>
      </c>
      <c r="E3039" s="37"/>
    </row>
    <row r="3040" spans="2:5">
      <c r="B3040" s="36"/>
      <c r="C3040" s="38" t="s">
        <v>132</v>
      </c>
      <c r="D3040" s="40" t="str">
        <f>IFERROR(IF(Retenciones!$A94&lt;&gt;"",+INDEX('Sujetos Retenidos'!$A$5:$A$204,MATCH(Retenciones!$O94,'Sujetos Retenidos'!$A$5:$A$204,0)),""),"")</f>
        <v/>
      </c>
      <c r="E3040" s="37"/>
    </row>
    <row r="3041" spans="2:5" ht="25.5" customHeight="1">
      <c r="B3041" s="36"/>
      <c r="C3041" s="38" t="s">
        <v>133</v>
      </c>
      <c r="D3041" s="41" t="str">
        <f>IFERROR(IF(Retenciones!$A94&lt;&gt;"",INDEX('Sujetos Retenidos'!$C$5:$C$204,MATCH(Retenciones!$O94,'Sujetos Retenidos'!$A$5:$A$204,0))&amp;" Localidad: "&amp;INDEX('Sujetos Retenidos'!$D$5:$D$204,MATCH(Retenciones!$O94,'Sujetos Retenidos'!$A$5:$A$204,0))&amp;" Provincia: "&amp;IF(ISNUMBER(SEARCH(" - ",INDEX('Sujetos Retenidos'!$E$5:$E$204,MATCH(Retenciones!$O94,'Sujetos Retenidos'!$A$5:$A$204,0)))),MID(INDEX('Sujetos Retenidos'!$E$5:$E$204,MATCH(Retenciones!$O94,'Sujetos Retenidos'!$A$5:$A$204,0)),SEARCH(" - ",INDEX('Sujetos Retenidos'!$E$5:$E$204,MATCH(Retenciones!$O94,'Sujetos Retenidos'!$A$5:$A$204,0)))+3,255),INDEX('Sujetos Retenidos'!$E$5:$E$204,MATCH(Retenciones!$O94,'Sujetos Retenidos'!$A$5:$A$204,0)))&amp;" C.P.: "&amp;INDEX('Sujetos Retenidos'!$F$5:$F$204,MATCH(Retenciones!$O94,'Sujetos Retenidos'!$A$5:$A$204,0)),""),"")</f>
        <v/>
      </c>
      <c r="E3041" s="37"/>
    </row>
    <row r="3042" spans="2:5">
      <c r="B3042" s="36"/>
      <c r="E3042" s="37"/>
    </row>
    <row r="3043" spans="2:5">
      <c r="B3043" s="36"/>
      <c r="C3043" s="86" t="s">
        <v>135</v>
      </c>
      <c r="D3043" s="86"/>
      <c r="E3043" s="37"/>
    </row>
    <row r="3044" spans="2:5" ht="21.75" customHeight="1">
      <c r="B3044" s="36"/>
      <c r="C3044" s="38" t="s">
        <v>136</v>
      </c>
      <c r="D3044" s="41" t="str">
        <f>IF(Retenciones!$A94&lt;&gt;"",SUBSTITUTE(IF(ISNUMBER(SEARCH(" (",IF(ISNUMBER(SEARCH(" - ",Retenciones!$E94)),MID(Retenciones!$E94,SEARCH(" - ",Retenciones!$E94)+3,255),Retenciones!$E94))),LEFT(IF(ISNUMBER(SEARCH(" - ",Retenciones!$E94)),MID(Retenciones!$E94,SEARCH(" - ",Retenciones!$E94)+3,255),Retenciones!$E94),SEARCH(" (",IF(ISNUMBER(SEARCH(" - ",Retenciones!$E94)),MID(Retenciones!$E94,SEARCH(" - ",Retenciones!$E94)+3,255),Retenciones!$E94))-1),IF(ISNUMBER(SEARCH(" - ",Retenciones!$E94)),MID(Retenciones!$E94,SEARCH(" - ",Retenciones!$E94)+3,255),Retenciones!$E94)),"—","-"),"")</f>
        <v/>
      </c>
      <c r="E3044" s="37"/>
    </row>
    <row r="3045" spans="2:5" ht="21.75" customHeight="1">
      <c r="B3045" s="36"/>
      <c r="C3045" s="38" t="s">
        <v>137</v>
      </c>
      <c r="D3045" s="41" t="str">
        <f>IF(Retenciones!$A94&lt;&gt;"",IF(ISNUMBER(SEARCH(" - ",Retenciones!$F94)),MID(Retenciones!$F94,SEARCH(" - ",Retenciones!$F94)+3,255),Retenciones!$F94),"")</f>
        <v/>
      </c>
      <c r="E3045" s="37"/>
    </row>
    <row r="3046" spans="2:5" ht="21.75" customHeight="1">
      <c r="B3046" s="36"/>
      <c r="C3046" s="38" t="s">
        <v>138</v>
      </c>
      <c r="D3046" s="41" t="str">
        <f>IF(Retenciones!$A94&lt;&gt;"",Retenciones!$A94&amp;" Nro. "&amp;TEXT(Retenciones!$C94,"000000000000"),"")</f>
        <v/>
      </c>
      <c r="E3046" s="37"/>
    </row>
    <row r="3047" spans="2:5">
      <c r="B3047" s="36"/>
      <c r="C3047" s="38" t="s">
        <v>139</v>
      </c>
      <c r="D3047" s="42" t="str">
        <f>IF(Retenciones!$A94&lt;&gt;"","$ "&amp;IF(MID(TEXT(INT(ROUND(Retenciones!$D94,2)),"000000000000"),1,3)&lt;&gt;"000",TEXT(VALUE(MID(TEXT(INT(ROUND(Retenciones!$D94,2)),"000000000000"),1,3)),"0")&amp;"."&amp;MID(TEXT(INT(ROUND(Retenciones!$D94,2)),"000000000000"),4,3)&amp;"."&amp;MID(TEXT(INT(ROUND(Retenciones!$D94,2)),"000000000000"),7,3)&amp;"."&amp;MID(TEXT(INT(ROUND(Retenciones!$D94,2)),"000000000000"),10,3),IF(MID(TEXT(INT(ROUND(Retenciones!$D94,2)),"000000000000"),4,3)&lt;&gt;"000",TEXT(VALUE(MID(TEXT(INT(ROUND(Retenciones!$D94,2)),"000000000000"),4,3)),"0")&amp;"."&amp;MID(TEXT(INT(ROUND(Retenciones!$D94,2)),"000000000000"),7,3)&amp;"."&amp;MID(TEXT(INT(ROUND(Retenciones!$D94,2)),"000000000000"),10,3),IF(MID(TEXT(INT(ROUND(Retenciones!$D94,2)),"000000000000"),7,3)&lt;&gt;"000",TEXT(VALUE(MID(TEXT(INT(ROUND(Retenciones!$D94,2)),"000000000000"),7,3)),"0")&amp;"."&amp;MID(TEXT(INT(ROUND(Retenciones!$D94,2)),"000000000000"),10,3),TEXT(VALUE(MID(TEXT(INT(ROUND(Retenciones!$D94,2)),"000000000000"),10,3)),"0"))))&amp;","&amp;TEXT(ROUND((ROUND(Retenciones!$D94,2)-INT(ROUND(Retenciones!$D94,2)))*100,0),"00"),"")</f>
        <v/>
      </c>
      <c r="E3047" s="37"/>
    </row>
    <row r="3048" spans="2:5">
      <c r="B3048" s="36"/>
      <c r="C3048" s="38" t="s">
        <v>140</v>
      </c>
      <c r="D3048" s="39" t="str">
        <f>IF(Retenciones!$A94&lt;&gt;"","NO","")</f>
        <v/>
      </c>
      <c r="E3048" s="37"/>
    </row>
    <row r="3049" spans="2:5">
      <c r="B3049" s="36"/>
      <c r="C3049" s="38" t="s">
        <v>141</v>
      </c>
      <c r="D3049" s="43" t="str">
        <f>IF(Retenciones!$A94&lt;&gt;"","$ "&amp;IF(MID(TEXT(INT(ROUND(Retenciones!$K94,2)),"000000000000"),1,3)&lt;&gt;"000",TEXT(VALUE(MID(TEXT(INT(ROUND(Retenciones!$K94,2)),"000000000000"),1,3)),"0")&amp;"."&amp;MID(TEXT(INT(ROUND(Retenciones!$K94,2)),"000000000000"),4,3)&amp;"."&amp;MID(TEXT(INT(ROUND(Retenciones!$K94,2)),"000000000000"),7,3)&amp;"."&amp;MID(TEXT(INT(ROUND(Retenciones!$K94,2)),"000000000000"),10,3),IF(MID(TEXT(INT(ROUND(Retenciones!$K94,2)),"000000000000"),4,3)&lt;&gt;"000",TEXT(VALUE(MID(TEXT(INT(ROUND(Retenciones!$K94,2)),"000000000000"),4,3)),"0")&amp;"."&amp;MID(TEXT(INT(ROUND(Retenciones!$K94,2)),"000000000000"),7,3)&amp;"."&amp;MID(TEXT(INT(ROUND(Retenciones!$K94,2)),"000000000000"),10,3),IF(MID(TEXT(INT(ROUND(Retenciones!$K94,2)),"000000000000"),7,3)&lt;&gt;"000",TEXT(VALUE(MID(TEXT(INT(ROUND(Retenciones!$K94,2)),"000000000000"),7,3)),"0")&amp;"."&amp;MID(TEXT(INT(ROUND(Retenciones!$K94,2)),"000000000000"),10,3),TEXT(VALUE(MID(TEXT(INT(ROUND(Retenciones!$K94,2)),"000000000000"),10,3)),"0"))))&amp;","&amp;TEXT(ROUND((ROUND(Retenciones!$K94,2)-INT(ROUND(Retenciones!$K94,2)))*100,0),"00"),"")</f>
        <v/>
      </c>
      <c r="E3049" s="37"/>
    </row>
    <row r="3050" spans="2:5">
      <c r="B3050" s="36"/>
      <c r="E3050" s="37"/>
    </row>
    <row r="3051" spans="2:5">
      <c r="B3051" s="36"/>
      <c r="E3051" s="37"/>
    </row>
    <row r="3052" spans="2:5">
      <c r="B3052" s="36"/>
      <c r="C3052" s="44" t="s">
        <v>142</v>
      </c>
      <c r="D3052" s="45"/>
      <c r="E3052" s="37"/>
    </row>
    <row r="3053" spans="2:5">
      <c r="B3053" s="36"/>
      <c r="E3053" s="37"/>
    </row>
    <row r="3054" spans="2:5">
      <c r="B3054" s="36"/>
      <c r="C3054" s="38" t="s">
        <v>143</v>
      </c>
      <c r="D3054" s="39" t="str">
        <f>IF(Retenciones!$A94&lt;&gt;"",'Datos del Cliente'!$C$7,"")</f>
        <v/>
      </c>
      <c r="E3054" s="37"/>
    </row>
    <row r="3055" spans="2:5">
      <c r="B3055" s="36"/>
      <c r="C3055" s="38" t="s">
        <v>144</v>
      </c>
      <c r="D3055" s="39" t="str">
        <f>IF(Retenciones!$A94&lt;&gt;"",'Datos del Cliente'!$C$14,"")</f>
        <v/>
      </c>
      <c r="E3055" s="37"/>
    </row>
    <row r="3056" spans="2:5">
      <c r="B3056" s="36"/>
      <c r="E3056" s="37"/>
    </row>
    <row r="3057" spans="2:5" ht="15" customHeight="1">
      <c r="B3057" s="36"/>
      <c r="C3057" s="84" t="s">
        <v>145</v>
      </c>
      <c r="D3057" s="84"/>
      <c r="E3057" s="37"/>
    </row>
    <row r="3058" spans="2:5">
      <c r="B3058" s="36"/>
      <c r="C3058" s="84"/>
      <c r="D3058" s="84"/>
      <c r="E3058" s="37"/>
    </row>
    <row r="3059" spans="2:5">
      <c r="B3059" s="36"/>
      <c r="C3059" s="84"/>
      <c r="D3059" s="84"/>
      <c r="E3059" s="37"/>
    </row>
    <row r="3060" spans="2:5">
      <c r="B3060" s="46"/>
      <c r="C3060" s="47"/>
      <c r="D3060" s="47"/>
      <c r="E3060" s="48"/>
    </row>
    <row r="3062" spans="2:5" ht="25.5" customHeight="1">
      <c r="B3062" s="34"/>
      <c r="C3062" s="85" t="s">
        <v>127</v>
      </c>
      <c r="D3062" s="85"/>
      <c r="E3062" s="35"/>
    </row>
    <row r="3063" spans="2:5">
      <c r="B3063" s="36"/>
      <c r="E3063" s="37"/>
    </row>
    <row r="3064" spans="2:5">
      <c r="B3064" s="36"/>
      <c r="C3064" s="38" t="s">
        <v>128</v>
      </c>
      <c r="D3064" s="39" t="str">
        <f>IF(Retenciones!$A95&lt;&gt;"","0000-"&amp;TEXT(Retenciones!$I95,"YYYY")&amp;"-"&amp;TEXT((N('Datos del Cliente'!$C$17)+COUNTIF(Retenciones!$A$5:$A95,"&lt;&gt;")),"000000"),"")</f>
        <v/>
      </c>
      <c r="E3064" s="37"/>
    </row>
    <row r="3065" spans="2:5">
      <c r="B3065" s="36"/>
      <c r="C3065" s="38" t="s">
        <v>129</v>
      </c>
      <c r="D3065" s="39" t="str">
        <f>IF(Retenciones!$A95&lt;&gt;"",TEXT(Retenciones!$I95,"DD/MM/YYYY"),"")</f>
        <v/>
      </c>
      <c r="E3065" s="37"/>
    </row>
    <row r="3066" spans="2:5">
      <c r="B3066" s="36"/>
      <c r="E3066" s="37"/>
    </row>
    <row r="3067" spans="2:5">
      <c r="B3067" s="36"/>
      <c r="C3067" s="86" t="s">
        <v>130</v>
      </c>
      <c r="D3067" s="86"/>
      <c r="E3067" s="37"/>
    </row>
    <row r="3068" spans="2:5">
      <c r="B3068" s="36"/>
      <c r="C3068" s="38" t="s">
        <v>131</v>
      </c>
      <c r="D3068" s="39" t="str">
        <f>IF(Retenciones!$A95&lt;&gt;"",'Datos del Cliente'!$C$7,"")</f>
        <v/>
      </c>
      <c r="E3068" s="37"/>
    </row>
    <row r="3069" spans="2:5">
      <c r="B3069" s="36"/>
      <c r="C3069" s="38" t="s">
        <v>132</v>
      </c>
      <c r="D3069" s="40" t="str">
        <f>IFERROR(IF(Retenciones!$A95&lt;&gt;"",+('Datos del Cliente'!$C$8),""),"")</f>
        <v/>
      </c>
      <c r="E3069" s="37"/>
    </row>
    <row r="3070" spans="2:5" ht="25.5" customHeight="1">
      <c r="B3070" s="36"/>
      <c r="C3070" s="38" t="s">
        <v>133</v>
      </c>
      <c r="D3070" s="41" t="str">
        <f>IF(Retenciones!$A95&lt;&gt;"",'Datos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070" s="37"/>
    </row>
    <row r="3071" spans="2:5">
      <c r="B3071" s="36"/>
      <c r="E3071" s="37"/>
    </row>
    <row r="3072" spans="2:5">
      <c r="B3072" s="36"/>
      <c r="C3072" s="86" t="s">
        <v>134</v>
      </c>
      <c r="D3072" s="86"/>
      <c r="E3072" s="37"/>
    </row>
    <row r="3073" spans="2:5">
      <c r="B3073" s="36"/>
      <c r="C3073" s="38" t="s">
        <v>131</v>
      </c>
      <c r="D3073" s="39" t="str">
        <f>IFERROR(IF(Retenciones!$A95&lt;&gt;"",INDEX('Sujetos Retenidos'!$B$5:$B$204,MATCH(Retenciones!$O95,'Sujetos Retenidos'!$A$5:$A$204,0)),""),"")</f>
        <v/>
      </c>
      <c r="E3073" s="37"/>
    </row>
    <row r="3074" spans="2:5">
      <c r="B3074" s="36"/>
      <c r="C3074" s="38" t="s">
        <v>132</v>
      </c>
      <c r="D3074" s="40" t="str">
        <f>IFERROR(IF(Retenciones!$A95&lt;&gt;"",+INDEX('Sujetos Retenidos'!$A$5:$A$204,MATCH(Retenciones!$O95,'Sujetos Retenidos'!$A$5:$A$204,0)),""),"")</f>
        <v/>
      </c>
      <c r="E3074" s="37"/>
    </row>
    <row r="3075" spans="2:5" ht="25.5" customHeight="1">
      <c r="B3075" s="36"/>
      <c r="C3075" s="38" t="s">
        <v>133</v>
      </c>
      <c r="D3075" s="41" t="str">
        <f>IFERROR(IF(Retenciones!$A95&lt;&gt;"",INDEX('Sujetos Retenidos'!$C$5:$C$204,MATCH(Retenciones!$O95,'Sujetos Retenidos'!$A$5:$A$204,0))&amp;" Localidad: "&amp;INDEX('Sujetos Retenidos'!$D$5:$D$204,MATCH(Retenciones!$O95,'Sujetos Retenidos'!$A$5:$A$204,0))&amp;" Provincia: "&amp;IF(ISNUMBER(SEARCH(" - ",INDEX('Sujetos Retenidos'!$E$5:$E$204,MATCH(Retenciones!$O95,'Sujetos Retenidos'!$A$5:$A$204,0)))),MID(INDEX('Sujetos Retenidos'!$E$5:$E$204,MATCH(Retenciones!$O95,'Sujetos Retenidos'!$A$5:$A$204,0)),SEARCH(" - ",INDEX('Sujetos Retenidos'!$E$5:$E$204,MATCH(Retenciones!$O95,'Sujetos Retenidos'!$A$5:$A$204,0)))+3,255),INDEX('Sujetos Retenidos'!$E$5:$E$204,MATCH(Retenciones!$O95,'Sujetos Retenidos'!$A$5:$A$204,0)))&amp;" C.P.: "&amp;INDEX('Sujetos Retenidos'!$F$5:$F$204,MATCH(Retenciones!$O95,'Sujetos Retenidos'!$A$5:$A$204,0)),""),"")</f>
        <v/>
      </c>
      <c r="E3075" s="37"/>
    </row>
    <row r="3076" spans="2:5">
      <c r="B3076" s="36"/>
      <c r="E3076" s="37"/>
    </row>
    <row r="3077" spans="2:5">
      <c r="B3077" s="36"/>
      <c r="C3077" s="86" t="s">
        <v>135</v>
      </c>
      <c r="D3077" s="86"/>
      <c r="E3077" s="37"/>
    </row>
    <row r="3078" spans="2:5" ht="21.75" customHeight="1">
      <c r="B3078" s="36"/>
      <c r="C3078" s="38" t="s">
        <v>136</v>
      </c>
      <c r="D3078" s="41" t="str">
        <f>IF(Retenciones!$A95&lt;&gt;"",SUBSTITUTE(IF(ISNUMBER(SEARCH(" (",IF(ISNUMBER(SEARCH(" - ",Retenciones!$E95)),MID(Retenciones!$E95,SEARCH(" - ",Retenciones!$E95)+3,255),Retenciones!$E95))),LEFT(IF(ISNUMBER(SEARCH(" - ",Retenciones!$E95)),MID(Retenciones!$E95,SEARCH(" - ",Retenciones!$E95)+3,255),Retenciones!$E95),SEARCH(" (",IF(ISNUMBER(SEARCH(" - ",Retenciones!$E95)),MID(Retenciones!$E95,SEARCH(" - ",Retenciones!$E95)+3,255),Retenciones!$E95))-1),IF(ISNUMBER(SEARCH(" - ",Retenciones!$E95)),MID(Retenciones!$E95,SEARCH(" - ",Retenciones!$E95)+3,255),Retenciones!$E95)),"—","-"),"")</f>
        <v/>
      </c>
      <c r="E3078" s="37"/>
    </row>
    <row r="3079" spans="2:5" ht="21.75" customHeight="1">
      <c r="B3079" s="36"/>
      <c r="C3079" s="38" t="s">
        <v>137</v>
      </c>
      <c r="D3079" s="41" t="str">
        <f>IF(Retenciones!$A95&lt;&gt;"",IF(ISNUMBER(SEARCH(" - ",Retenciones!$F95)),MID(Retenciones!$F95,SEARCH(" - ",Retenciones!$F95)+3,255),Retenciones!$F95),"")</f>
        <v/>
      </c>
      <c r="E3079" s="37"/>
    </row>
    <row r="3080" spans="2:5" ht="21.75" customHeight="1">
      <c r="B3080" s="36"/>
      <c r="C3080" s="38" t="s">
        <v>138</v>
      </c>
      <c r="D3080" s="41" t="str">
        <f>IF(Retenciones!$A95&lt;&gt;"",Retenciones!$A95&amp;" Nro. "&amp;TEXT(Retenciones!$C95,"000000000000"),"")</f>
        <v/>
      </c>
      <c r="E3080" s="37"/>
    </row>
    <row r="3081" spans="2:5">
      <c r="B3081" s="36"/>
      <c r="C3081" s="38" t="s">
        <v>139</v>
      </c>
      <c r="D3081" s="42" t="str">
        <f>IF(Retenciones!$A95&lt;&gt;"","$ "&amp;IF(MID(TEXT(INT(ROUND(Retenciones!$D95,2)),"000000000000"),1,3)&lt;&gt;"000",TEXT(VALUE(MID(TEXT(INT(ROUND(Retenciones!$D95,2)),"000000000000"),1,3)),"0")&amp;"."&amp;MID(TEXT(INT(ROUND(Retenciones!$D95,2)),"000000000000"),4,3)&amp;"."&amp;MID(TEXT(INT(ROUND(Retenciones!$D95,2)),"000000000000"),7,3)&amp;"."&amp;MID(TEXT(INT(ROUND(Retenciones!$D95,2)),"000000000000"),10,3),IF(MID(TEXT(INT(ROUND(Retenciones!$D95,2)),"000000000000"),4,3)&lt;&gt;"000",TEXT(VALUE(MID(TEXT(INT(ROUND(Retenciones!$D95,2)),"000000000000"),4,3)),"0")&amp;"."&amp;MID(TEXT(INT(ROUND(Retenciones!$D95,2)),"000000000000"),7,3)&amp;"."&amp;MID(TEXT(INT(ROUND(Retenciones!$D95,2)),"000000000000"),10,3),IF(MID(TEXT(INT(ROUND(Retenciones!$D95,2)),"000000000000"),7,3)&lt;&gt;"000",TEXT(VALUE(MID(TEXT(INT(ROUND(Retenciones!$D95,2)),"000000000000"),7,3)),"0")&amp;"."&amp;MID(TEXT(INT(ROUND(Retenciones!$D95,2)),"000000000000"),10,3),TEXT(VALUE(MID(TEXT(INT(ROUND(Retenciones!$D95,2)),"000000000000"),10,3)),"0"))))&amp;","&amp;TEXT(ROUND((ROUND(Retenciones!$D95,2)-INT(ROUND(Retenciones!$D95,2)))*100,0),"00"),"")</f>
        <v/>
      </c>
      <c r="E3081" s="37"/>
    </row>
    <row r="3082" spans="2:5">
      <c r="B3082" s="36"/>
      <c r="C3082" s="38" t="s">
        <v>140</v>
      </c>
      <c r="D3082" s="39" t="str">
        <f>IF(Retenciones!$A95&lt;&gt;"","NO","")</f>
        <v/>
      </c>
      <c r="E3082" s="37"/>
    </row>
    <row r="3083" spans="2:5">
      <c r="B3083" s="36"/>
      <c r="C3083" s="38" t="s">
        <v>141</v>
      </c>
      <c r="D3083" s="43" t="str">
        <f>IF(Retenciones!$A95&lt;&gt;"","$ "&amp;IF(MID(TEXT(INT(ROUND(Retenciones!$K95,2)),"000000000000"),1,3)&lt;&gt;"000",TEXT(VALUE(MID(TEXT(INT(ROUND(Retenciones!$K95,2)),"000000000000"),1,3)),"0")&amp;"."&amp;MID(TEXT(INT(ROUND(Retenciones!$K95,2)),"000000000000"),4,3)&amp;"."&amp;MID(TEXT(INT(ROUND(Retenciones!$K95,2)),"000000000000"),7,3)&amp;"."&amp;MID(TEXT(INT(ROUND(Retenciones!$K95,2)),"000000000000"),10,3),IF(MID(TEXT(INT(ROUND(Retenciones!$K95,2)),"000000000000"),4,3)&lt;&gt;"000",TEXT(VALUE(MID(TEXT(INT(ROUND(Retenciones!$K95,2)),"000000000000"),4,3)),"0")&amp;"."&amp;MID(TEXT(INT(ROUND(Retenciones!$K95,2)),"000000000000"),7,3)&amp;"."&amp;MID(TEXT(INT(ROUND(Retenciones!$K95,2)),"000000000000"),10,3),IF(MID(TEXT(INT(ROUND(Retenciones!$K95,2)),"000000000000"),7,3)&lt;&gt;"000",TEXT(VALUE(MID(TEXT(INT(ROUND(Retenciones!$K95,2)),"000000000000"),7,3)),"0")&amp;"."&amp;MID(TEXT(INT(ROUND(Retenciones!$K95,2)),"000000000000"),10,3),TEXT(VALUE(MID(TEXT(INT(ROUND(Retenciones!$K95,2)),"000000000000"),10,3)),"0"))))&amp;","&amp;TEXT(ROUND((ROUND(Retenciones!$K95,2)-INT(ROUND(Retenciones!$K95,2)))*100,0),"00"),"")</f>
        <v/>
      </c>
      <c r="E3083" s="37"/>
    </row>
    <row r="3084" spans="2:5">
      <c r="B3084" s="36"/>
      <c r="E3084" s="37"/>
    </row>
    <row r="3085" spans="2:5">
      <c r="B3085" s="36"/>
      <c r="E3085" s="37"/>
    </row>
    <row r="3086" spans="2:5">
      <c r="B3086" s="36"/>
      <c r="C3086" s="44" t="s">
        <v>142</v>
      </c>
      <c r="D3086" s="45"/>
      <c r="E3086" s="37"/>
    </row>
    <row r="3087" spans="2:5">
      <c r="B3087" s="36"/>
      <c r="E3087" s="37"/>
    </row>
    <row r="3088" spans="2:5">
      <c r="B3088" s="36"/>
      <c r="C3088" s="38" t="s">
        <v>143</v>
      </c>
      <c r="D3088" s="39" t="str">
        <f>IF(Retenciones!$A95&lt;&gt;"",'Datos del Cliente'!$C$7,"")</f>
        <v/>
      </c>
      <c r="E3088" s="37"/>
    </row>
    <row r="3089" spans="2:5">
      <c r="B3089" s="36"/>
      <c r="C3089" s="38" t="s">
        <v>144</v>
      </c>
      <c r="D3089" s="39" t="str">
        <f>IF(Retenciones!$A95&lt;&gt;"",'Datos del Cliente'!$C$14,"")</f>
        <v/>
      </c>
      <c r="E3089" s="37"/>
    </row>
    <row r="3090" spans="2:5">
      <c r="B3090" s="36"/>
      <c r="E3090" s="37"/>
    </row>
    <row r="3091" spans="2:5" ht="15" customHeight="1">
      <c r="B3091" s="36"/>
      <c r="C3091" s="84" t="s">
        <v>145</v>
      </c>
      <c r="D3091" s="84"/>
      <c r="E3091" s="37"/>
    </row>
    <row r="3092" spans="2:5">
      <c r="B3092" s="36"/>
      <c r="C3092" s="84"/>
      <c r="D3092" s="84"/>
      <c r="E3092" s="37"/>
    </row>
    <row r="3093" spans="2:5">
      <c r="B3093" s="36"/>
      <c r="C3093" s="84"/>
      <c r="D3093" s="84"/>
      <c r="E3093" s="37"/>
    </row>
    <row r="3094" spans="2:5">
      <c r="B3094" s="46"/>
      <c r="C3094" s="47"/>
      <c r="D3094" s="47"/>
      <c r="E3094" s="48"/>
    </row>
    <row r="3096" spans="2:5" ht="25.5" customHeight="1">
      <c r="B3096" s="34"/>
      <c r="C3096" s="85" t="s">
        <v>127</v>
      </c>
      <c r="D3096" s="85"/>
      <c r="E3096" s="35"/>
    </row>
    <row r="3097" spans="2:5">
      <c r="B3097" s="36"/>
      <c r="E3097" s="37"/>
    </row>
    <row r="3098" spans="2:5">
      <c r="B3098" s="36"/>
      <c r="C3098" s="38" t="s">
        <v>128</v>
      </c>
      <c r="D3098" s="39" t="str">
        <f>IF(Retenciones!$A96&lt;&gt;"","0000-"&amp;TEXT(Retenciones!$I96,"YYYY")&amp;"-"&amp;TEXT((N('Datos del Cliente'!$C$17)+COUNTIF(Retenciones!$A$5:$A96,"&lt;&gt;")),"000000"),"")</f>
        <v/>
      </c>
      <c r="E3098" s="37"/>
    </row>
    <row r="3099" spans="2:5">
      <c r="B3099" s="36"/>
      <c r="C3099" s="38" t="s">
        <v>129</v>
      </c>
      <c r="D3099" s="39" t="str">
        <f>IF(Retenciones!$A96&lt;&gt;"",TEXT(Retenciones!$I96,"DD/MM/YYYY"),"")</f>
        <v/>
      </c>
      <c r="E3099" s="37"/>
    </row>
    <row r="3100" spans="2:5">
      <c r="B3100" s="36"/>
      <c r="E3100" s="37"/>
    </row>
    <row r="3101" spans="2:5">
      <c r="B3101" s="36"/>
      <c r="C3101" s="86" t="s">
        <v>130</v>
      </c>
      <c r="D3101" s="86"/>
      <c r="E3101" s="37"/>
    </row>
    <row r="3102" spans="2:5">
      <c r="B3102" s="36"/>
      <c r="C3102" s="38" t="s">
        <v>131</v>
      </c>
      <c r="D3102" s="39" t="str">
        <f>IF(Retenciones!$A96&lt;&gt;"",'Datos del Cliente'!$C$7,"")</f>
        <v/>
      </c>
      <c r="E3102" s="37"/>
    </row>
    <row r="3103" spans="2:5">
      <c r="B3103" s="36"/>
      <c r="C3103" s="38" t="s">
        <v>132</v>
      </c>
      <c r="D3103" s="40" t="str">
        <f>IFERROR(IF(Retenciones!$A96&lt;&gt;"",+('Datos del Cliente'!$C$8),""),"")</f>
        <v/>
      </c>
      <c r="E3103" s="37"/>
    </row>
    <row r="3104" spans="2:5" ht="25.5" customHeight="1">
      <c r="B3104" s="36"/>
      <c r="C3104" s="38" t="s">
        <v>133</v>
      </c>
      <c r="D3104" s="41" t="str">
        <f>IF(Retenciones!$A96&lt;&gt;"",'Datos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104" s="37"/>
    </row>
    <row r="3105" spans="2:5">
      <c r="B3105" s="36"/>
      <c r="E3105" s="37"/>
    </row>
    <row r="3106" spans="2:5">
      <c r="B3106" s="36"/>
      <c r="C3106" s="86" t="s">
        <v>134</v>
      </c>
      <c r="D3106" s="86"/>
      <c r="E3106" s="37"/>
    </row>
    <row r="3107" spans="2:5">
      <c r="B3107" s="36"/>
      <c r="C3107" s="38" t="s">
        <v>131</v>
      </c>
      <c r="D3107" s="39" t="str">
        <f>IFERROR(IF(Retenciones!$A96&lt;&gt;"",INDEX('Sujetos Retenidos'!$B$5:$B$204,MATCH(Retenciones!$O96,'Sujetos Retenidos'!$A$5:$A$204,0)),""),"")</f>
        <v/>
      </c>
      <c r="E3107" s="37"/>
    </row>
    <row r="3108" spans="2:5">
      <c r="B3108" s="36"/>
      <c r="C3108" s="38" t="s">
        <v>132</v>
      </c>
      <c r="D3108" s="40" t="str">
        <f>IFERROR(IF(Retenciones!$A96&lt;&gt;"",+INDEX('Sujetos Retenidos'!$A$5:$A$204,MATCH(Retenciones!$O96,'Sujetos Retenidos'!$A$5:$A$204,0)),""),"")</f>
        <v/>
      </c>
      <c r="E3108" s="37"/>
    </row>
    <row r="3109" spans="2:5" ht="25.5" customHeight="1">
      <c r="B3109" s="36"/>
      <c r="C3109" s="38" t="s">
        <v>133</v>
      </c>
      <c r="D3109" s="41" t="str">
        <f>IFERROR(IF(Retenciones!$A96&lt;&gt;"",INDEX('Sujetos Retenidos'!$C$5:$C$204,MATCH(Retenciones!$O96,'Sujetos Retenidos'!$A$5:$A$204,0))&amp;" Localidad: "&amp;INDEX('Sujetos Retenidos'!$D$5:$D$204,MATCH(Retenciones!$O96,'Sujetos Retenidos'!$A$5:$A$204,0))&amp;" Provincia: "&amp;IF(ISNUMBER(SEARCH(" - ",INDEX('Sujetos Retenidos'!$E$5:$E$204,MATCH(Retenciones!$O96,'Sujetos Retenidos'!$A$5:$A$204,0)))),MID(INDEX('Sujetos Retenidos'!$E$5:$E$204,MATCH(Retenciones!$O96,'Sujetos Retenidos'!$A$5:$A$204,0)),SEARCH(" - ",INDEX('Sujetos Retenidos'!$E$5:$E$204,MATCH(Retenciones!$O96,'Sujetos Retenidos'!$A$5:$A$204,0)))+3,255),INDEX('Sujetos Retenidos'!$E$5:$E$204,MATCH(Retenciones!$O96,'Sujetos Retenidos'!$A$5:$A$204,0)))&amp;" C.P.: "&amp;INDEX('Sujetos Retenidos'!$F$5:$F$204,MATCH(Retenciones!$O96,'Sujetos Retenidos'!$A$5:$A$204,0)),""),"")</f>
        <v/>
      </c>
      <c r="E3109" s="37"/>
    </row>
    <row r="3110" spans="2:5">
      <c r="B3110" s="36"/>
      <c r="E3110" s="37"/>
    </row>
    <row r="3111" spans="2:5">
      <c r="B3111" s="36"/>
      <c r="C3111" s="86" t="s">
        <v>135</v>
      </c>
      <c r="D3111" s="86"/>
      <c r="E3111" s="37"/>
    </row>
    <row r="3112" spans="2:5" ht="21.75" customHeight="1">
      <c r="B3112" s="36"/>
      <c r="C3112" s="38" t="s">
        <v>136</v>
      </c>
      <c r="D3112" s="41" t="str">
        <f>IF(Retenciones!$A96&lt;&gt;"",SUBSTITUTE(IF(ISNUMBER(SEARCH(" (",IF(ISNUMBER(SEARCH(" - ",Retenciones!$E96)),MID(Retenciones!$E96,SEARCH(" - ",Retenciones!$E96)+3,255),Retenciones!$E96))),LEFT(IF(ISNUMBER(SEARCH(" - ",Retenciones!$E96)),MID(Retenciones!$E96,SEARCH(" - ",Retenciones!$E96)+3,255),Retenciones!$E96),SEARCH(" (",IF(ISNUMBER(SEARCH(" - ",Retenciones!$E96)),MID(Retenciones!$E96,SEARCH(" - ",Retenciones!$E96)+3,255),Retenciones!$E96))-1),IF(ISNUMBER(SEARCH(" - ",Retenciones!$E96)),MID(Retenciones!$E96,SEARCH(" - ",Retenciones!$E96)+3,255),Retenciones!$E96)),"—","-"),"")</f>
        <v/>
      </c>
      <c r="E3112" s="37"/>
    </row>
    <row r="3113" spans="2:5" ht="21.75" customHeight="1">
      <c r="B3113" s="36"/>
      <c r="C3113" s="38" t="s">
        <v>137</v>
      </c>
      <c r="D3113" s="41" t="str">
        <f>IF(Retenciones!$A96&lt;&gt;"",IF(ISNUMBER(SEARCH(" - ",Retenciones!$F96)),MID(Retenciones!$F96,SEARCH(" - ",Retenciones!$F96)+3,255),Retenciones!$F96),"")</f>
        <v/>
      </c>
      <c r="E3113" s="37"/>
    </row>
    <row r="3114" spans="2:5" ht="21.75" customHeight="1">
      <c r="B3114" s="36"/>
      <c r="C3114" s="38" t="s">
        <v>138</v>
      </c>
      <c r="D3114" s="41" t="str">
        <f>IF(Retenciones!$A96&lt;&gt;"",Retenciones!$A96&amp;" Nro. "&amp;TEXT(Retenciones!$C96,"000000000000"),"")</f>
        <v/>
      </c>
      <c r="E3114" s="37"/>
    </row>
    <row r="3115" spans="2:5">
      <c r="B3115" s="36"/>
      <c r="C3115" s="38" t="s">
        <v>139</v>
      </c>
      <c r="D3115" s="42" t="str">
        <f>IF(Retenciones!$A96&lt;&gt;"","$ "&amp;IF(MID(TEXT(INT(ROUND(Retenciones!$D96,2)),"000000000000"),1,3)&lt;&gt;"000",TEXT(VALUE(MID(TEXT(INT(ROUND(Retenciones!$D96,2)),"000000000000"),1,3)),"0")&amp;"."&amp;MID(TEXT(INT(ROUND(Retenciones!$D96,2)),"000000000000"),4,3)&amp;"."&amp;MID(TEXT(INT(ROUND(Retenciones!$D96,2)),"000000000000"),7,3)&amp;"."&amp;MID(TEXT(INT(ROUND(Retenciones!$D96,2)),"000000000000"),10,3),IF(MID(TEXT(INT(ROUND(Retenciones!$D96,2)),"000000000000"),4,3)&lt;&gt;"000",TEXT(VALUE(MID(TEXT(INT(ROUND(Retenciones!$D96,2)),"000000000000"),4,3)),"0")&amp;"."&amp;MID(TEXT(INT(ROUND(Retenciones!$D96,2)),"000000000000"),7,3)&amp;"."&amp;MID(TEXT(INT(ROUND(Retenciones!$D96,2)),"000000000000"),10,3),IF(MID(TEXT(INT(ROUND(Retenciones!$D96,2)),"000000000000"),7,3)&lt;&gt;"000",TEXT(VALUE(MID(TEXT(INT(ROUND(Retenciones!$D96,2)),"000000000000"),7,3)),"0")&amp;"."&amp;MID(TEXT(INT(ROUND(Retenciones!$D96,2)),"000000000000"),10,3),TEXT(VALUE(MID(TEXT(INT(ROUND(Retenciones!$D96,2)),"000000000000"),10,3)),"0"))))&amp;","&amp;TEXT(ROUND((ROUND(Retenciones!$D96,2)-INT(ROUND(Retenciones!$D96,2)))*100,0),"00"),"")</f>
        <v/>
      </c>
      <c r="E3115" s="37"/>
    </row>
    <row r="3116" spans="2:5">
      <c r="B3116" s="36"/>
      <c r="C3116" s="38" t="s">
        <v>140</v>
      </c>
      <c r="D3116" s="39" t="str">
        <f>IF(Retenciones!$A96&lt;&gt;"","NO","")</f>
        <v/>
      </c>
      <c r="E3116" s="37"/>
    </row>
    <row r="3117" spans="2:5">
      <c r="B3117" s="36"/>
      <c r="C3117" s="38" t="s">
        <v>141</v>
      </c>
      <c r="D3117" s="43" t="str">
        <f>IF(Retenciones!$A96&lt;&gt;"","$ "&amp;IF(MID(TEXT(INT(ROUND(Retenciones!$K96,2)),"000000000000"),1,3)&lt;&gt;"000",TEXT(VALUE(MID(TEXT(INT(ROUND(Retenciones!$K96,2)),"000000000000"),1,3)),"0")&amp;"."&amp;MID(TEXT(INT(ROUND(Retenciones!$K96,2)),"000000000000"),4,3)&amp;"."&amp;MID(TEXT(INT(ROUND(Retenciones!$K96,2)),"000000000000"),7,3)&amp;"."&amp;MID(TEXT(INT(ROUND(Retenciones!$K96,2)),"000000000000"),10,3),IF(MID(TEXT(INT(ROUND(Retenciones!$K96,2)),"000000000000"),4,3)&lt;&gt;"000",TEXT(VALUE(MID(TEXT(INT(ROUND(Retenciones!$K96,2)),"000000000000"),4,3)),"0")&amp;"."&amp;MID(TEXT(INT(ROUND(Retenciones!$K96,2)),"000000000000"),7,3)&amp;"."&amp;MID(TEXT(INT(ROUND(Retenciones!$K96,2)),"000000000000"),10,3),IF(MID(TEXT(INT(ROUND(Retenciones!$K96,2)),"000000000000"),7,3)&lt;&gt;"000",TEXT(VALUE(MID(TEXT(INT(ROUND(Retenciones!$K96,2)),"000000000000"),7,3)),"0")&amp;"."&amp;MID(TEXT(INT(ROUND(Retenciones!$K96,2)),"000000000000"),10,3),TEXT(VALUE(MID(TEXT(INT(ROUND(Retenciones!$K96,2)),"000000000000"),10,3)),"0"))))&amp;","&amp;TEXT(ROUND((ROUND(Retenciones!$K96,2)-INT(ROUND(Retenciones!$K96,2)))*100,0),"00"),"")</f>
        <v/>
      </c>
      <c r="E3117" s="37"/>
    </row>
    <row r="3118" spans="2:5">
      <c r="B3118" s="36"/>
      <c r="E3118" s="37"/>
    </row>
    <row r="3119" spans="2:5">
      <c r="B3119" s="36"/>
      <c r="E3119" s="37"/>
    </row>
    <row r="3120" spans="2:5">
      <c r="B3120" s="36"/>
      <c r="C3120" s="44" t="s">
        <v>142</v>
      </c>
      <c r="D3120" s="45"/>
      <c r="E3120" s="37"/>
    </row>
    <row r="3121" spans="2:5">
      <c r="B3121" s="36"/>
      <c r="E3121" s="37"/>
    </row>
    <row r="3122" spans="2:5">
      <c r="B3122" s="36"/>
      <c r="C3122" s="38" t="s">
        <v>143</v>
      </c>
      <c r="D3122" s="39" t="str">
        <f>IF(Retenciones!$A96&lt;&gt;"",'Datos del Cliente'!$C$7,"")</f>
        <v/>
      </c>
      <c r="E3122" s="37"/>
    </row>
    <row r="3123" spans="2:5">
      <c r="B3123" s="36"/>
      <c r="C3123" s="38" t="s">
        <v>144</v>
      </c>
      <c r="D3123" s="39" t="str">
        <f>IF(Retenciones!$A96&lt;&gt;"",'Datos del Cliente'!$C$14,"")</f>
        <v/>
      </c>
      <c r="E3123" s="37"/>
    </row>
    <row r="3124" spans="2:5">
      <c r="B3124" s="36"/>
      <c r="E3124" s="37"/>
    </row>
    <row r="3125" spans="2:5" ht="15" customHeight="1">
      <c r="B3125" s="36"/>
      <c r="C3125" s="84" t="s">
        <v>145</v>
      </c>
      <c r="D3125" s="84"/>
      <c r="E3125" s="37"/>
    </row>
    <row r="3126" spans="2:5">
      <c r="B3126" s="36"/>
      <c r="C3126" s="84"/>
      <c r="D3126" s="84"/>
      <c r="E3126" s="37"/>
    </row>
    <row r="3127" spans="2:5">
      <c r="B3127" s="36"/>
      <c r="C3127" s="84"/>
      <c r="D3127" s="84"/>
      <c r="E3127" s="37"/>
    </row>
    <row r="3128" spans="2:5">
      <c r="B3128" s="46"/>
      <c r="C3128" s="47"/>
      <c r="D3128" s="47"/>
      <c r="E3128" s="48"/>
    </row>
    <row r="3130" spans="2:5" ht="25.5" customHeight="1">
      <c r="B3130" s="34"/>
      <c r="C3130" s="85" t="s">
        <v>127</v>
      </c>
      <c r="D3130" s="85"/>
      <c r="E3130" s="35"/>
    </row>
    <row r="3131" spans="2:5">
      <c r="B3131" s="36"/>
      <c r="E3131" s="37"/>
    </row>
    <row r="3132" spans="2:5">
      <c r="B3132" s="36"/>
      <c r="C3132" s="38" t="s">
        <v>128</v>
      </c>
      <c r="D3132" s="39" t="str">
        <f>IF(Retenciones!$A97&lt;&gt;"","0000-"&amp;TEXT(Retenciones!$I97,"YYYY")&amp;"-"&amp;TEXT((N('Datos del Cliente'!$C$17)+COUNTIF(Retenciones!$A$5:$A97,"&lt;&gt;")),"000000"),"")</f>
        <v/>
      </c>
      <c r="E3132" s="37"/>
    </row>
    <row r="3133" spans="2:5">
      <c r="B3133" s="36"/>
      <c r="C3133" s="38" t="s">
        <v>129</v>
      </c>
      <c r="D3133" s="39" t="str">
        <f>IF(Retenciones!$A97&lt;&gt;"",TEXT(Retenciones!$I97,"DD/MM/YYYY"),"")</f>
        <v/>
      </c>
      <c r="E3133" s="37"/>
    </row>
    <row r="3134" spans="2:5">
      <c r="B3134" s="36"/>
      <c r="E3134" s="37"/>
    </row>
    <row r="3135" spans="2:5">
      <c r="B3135" s="36"/>
      <c r="C3135" s="86" t="s">
        <v>130</v>
      </c>
      <c r="D3135" s="86"/>
      <c r="E3135" s="37"/>
    </row>
    <row r="3136" spans="2:5">
      <c r="B3136" s="36"/>
      <c r="C3136" s="38" t="s">
        <v>131</v>
      </c>
      <c r="D3136" s="39" t="str">
        <f>IF(Retenciones!$A97&lt;&gt;"",'Datos del Cliente'!$C$7,"")</f>
        <v/>
      </c>
      <c r="E3136" s="37"/>
    </row>
    <row r="3137" spans="2:5">
      <c r="B3137" s="36"/>
      <c r="C3137" s="38" t="s">
        <v>132</v>
      </c>
      <c r="D3137" s="40" t="str">
        <f>IFERROR(IF(Retenciones!$A97&lt;&gt;"",+('Datos del Cliente'!$C$8),""),"")</f>
        <v/>
      </c>
      <c r="E3137" s="37"/>
    </row>
    <row r="3138" spans="2:5" ht="25.5" customHeight="1">
      <c r="B3138" s="36"/>
      <c r="C3138" s="38" t="s">
        <v>133</v>
      </c>
      <c r="D3138" s="41" t="str">
        <f>IF(Retenciones!$A97&lt;&gt;"",'Datos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138" s="37"/>
    </row>
    <row r="3139" spans="2:5">
      <c r="B3139" s="36"/>
      <c r="E3139" s="37"/>
    </row>
    <row r="3140" spans="2:5">
      <c r="B3140" s="36"/>
      <c r="C3140" s="86" t="s">
        <v>134</v>
      </c>
      <c r="D3140" s="86"/>
      <c r="E3140" s="37"/>
    </row>
    <row r="3141" spans="2:5">
      <c r="B3141" s="36"/>
      <c r="C3141" s="38" t="s">
        <v>131</v>
      </c>
      <c r="D3141" s="39" t="str">
        <f>IFERROR(IF(Retenciones!$A97&lt;&gt;"",INDEX('Sujetos Retenidos'!$B$5:$B$204,MATCH(Retenciones!$O97,'Sujetos Retenidos'!$A$5:$A$204,0)),""),"")</f>
        <v/>
      </c>
      <c r="E3141" s="37"/>
    </row>
    <row r="3142" spans="2:5">
      <c r="B3142" s="36"/>
      <c r="C3142" s="38" t="s">
        <v>132</v>
      </c>
      <c r="D3142" s="40" t="str">
        <f>IFERROR(IF(Retenciones!$A97&lt;&gt;"",+INDEX('Sujetos Retenidos'!$A$5:$A$204,MATCH(Retenciones!$O97,'Sujetos Retenidos'!$A$5:$A$204,0)),""),"")</f>
        <v/>
      </c>
      <c r="E3142" s="37"/>
    </row>
    <row r="3143" spans="2:5" ht="25.5" customHeight="1">
      <c r="B3143" s="36"/>
      <c r="C3143" s="38" t="s">
        <v>133</v>
      </c>
      <c r="D3143" s="41" t="str">
        <f>IFERROR(IF(Retenciones!$A97&lt;&gt;"",INDEX('Sujetos Retenidos'!$C$5:$C$204,MATCH(Retenciones!$O97,'Sujetos Retenidos'!$A$5:$A$204,0))&amp;" Localidad: "&amp;INDEX('Sujetos Retenidos'!$D$5:$D$204,MATCH(Retenciones!$O97,'Sujetos Retenidos'!$A$5:$A$204,0))&amp;" Provincia: "&amp;IF(ISNUMBER(SEARCH(" - ",INDEX('Sujetos Retenidos'!$E$5:$E$204,MATCH(Retenciones!$O97,'Sujetos Retenidos'!$A$5:$A$204,0)))),MID(INDEX('Sujetos Retenidos'!$E$5:$E$204,MATCH(Retenciones!$O97,'Sujetos Retenidos'!$A$5:$A$204,0)),SEARCH(" - ",INDEX('Sujetos Retenidos'!$E$5:$E$204,MATCH(Retenciones!$O97,'Sujetos Retenidos'!$A$5:$A$204,0)))+3,255),INDEX('Sujetos Retenidos'!$E$5:$E$204,MATCH(Retenciones!$O97,'Sujetos Retenidos'!$A$5:$A$204,0)))&amp;" C.P.: "&amp;INDEX('Sujetos Retenidos'!$F$5:$F$204,MATCH(Retenciones!$O97,'Sujetos Retenidos'!$A$5:$A$204,0)),""),"")</f>
        <v/>
      </c>
      <c r="E3143" s="37"/>
    </row>
    <row r="3144" spans="2:5">
      <c r="B3144" s="36"/>
      <c r="E3144" s="37"/>
    </row>
    <row r="3145" spans="2:5">
      <c r="B3145" s="36"/>
      <c r="C3145" s="86" t="s">
        <v>135</v>
      </c>
      <c r="D3145" s="86"/>
      <c r="E3145" s="37"/>
    </row>
    <row r="3146" spans="2:5" ht="21.75" customHeight="1">
      <c r="B3146" s="36"/>
      <c r="C3146" s="38" t="s">
        <v>136</v>
      </c>
      <c r="D3146" s="41" t="str">
        <f>IF(Retenciones!$A97&lt;&gt;"",SUBSTITUTE(IF(ISNUMBER(SEARCH(" (",IF(ISNUMBER(SEARCH(" - ",Retenciones!$E97)),MID(Retenciones!$E97,SEARCH(" - ",Retenciones!$E97)+3,255),Retenciones!$E97))),LEFT(IF(ISNUMBER(SEARCH(" - ",Retenciones!$E97)),MID(Retenciones!$E97,SEARCH(" - ",Retenciones!$E97)+3,255),Retenciones!$E97),SEARCH(" (",IF(ISNUMBER(SEARCH(" - ",Retenciones!$E97)),MID(Retenciones!$E97,SEARCH(" - ",Retenciones!$E97)+3,255),Retenciones!$E97))-1),IF(ISNUMBER(SEARCH(" - ",Retenciones!$E97)),MID(Retenciones!$E97,SEARCH(" - ",Retenciones!$E97)+3,255),Retenciones!$E97)),"—","-"),"")</f>
        <v/>
      </c>
      <c r="E3146" s="37"/>
    </row>
    <row r="3147" spans="2:5" ht="21.75" customHeight="1">
      <c r="B3147" s="36"/>
      <c r="C3147" s="38" t="s">
        <v>137</v>
      </c>
      <c r="D3147" s="41" t="str">
        <f>IF(Retenciones!$A97&lt;&gt;"",IF(ISNUMBER(SEARCH(" - ",Retenciones!$F97)),MID(Retenciones!$F97,SEARCH(" - ",Retenciones!$F97)+3,255),Retenciones!$F97),"")</f>
        <v/>
      </c>
      <c r="E3147" s="37"/>
    </row>
    <row r="3148" spans="2:5" ht="21.75" customHeight="1">
      <c r="B3148" s="36"/>
      <c r="C3148" s="38" t="s">
        <v>138</v>
      </c>
      <c r="D3148" s="41" t="str">
        <f>IF(Retenciones!$A97&lt;&gt;"",Retenciones!$A97&amp;" Nro. "&amp;TEXT(Retenciones!$C97,"000000000000"),"")</f>
        <v/>
      </c>
      <c r="E3148" s="37"/>
    </row>
    <row r="3149" spans="2:5">
      <c r="B3149" s="36"/>
      <c r="C3149" s="38" t="s">
        <v>139</v>
      </c>
      <c r="D3149" s="42" t="str">
        <f>IF(Retenciones!$A97&lt;&gt;"","$ "&amp;IF(MID(TEXT(INT(ROUND(Retenciones!$D97,2)),"000000000000"),1,3)&lt;&gt;"000",TEXT(VALUE(MID(TEXT(INT(ROUND(Retenciones!$D97,2)),"000000000000"),1,3)),"0")&amp;"."&amp;MID(TEXT(INT(ROUND(Retenciones!$D97,2)),"000000000000"),4,3)&amp;"."&amp;MID(TEXT(INT(ROUND(Retenciones!$D97,2)),"000000000000"),7,3)&amp;"."&amp;MID(TEXT(INT(ROUND(Retenciones!$D97,2)),"000000000000"),10,3),IF(MID(TEXT(INT(ROUND(Retenciones!$D97,2)),"000000000000"),4,3)&lt;&gt;"000",TEXT(VALUE(MID(TEXT(INT(ROUND(Retenciones!$D97,2)),"000000000000"),4,3)),"0")&amp;"."&amp;MID(TEXT(INT(ROUND(Retenciones!$D97,2)),"000000000000"),7,3)&amp;"."&amp;MID(TEXT(INT(ROUND(Retenciones!$D97,2)),"000000000000"),10,3),IF(MID(TEXT(INT(ROUND(Retenciones!$D97,2)),"000000000000"),7,3)&lt;&gt;"000",TEXT(VALUE(MID(TEXT(INT(ROUND(Retenciones!$D97,2)),"000000000000"),7,3)),"0")&amp;"."&amp;MID(TEXT(INT(ROUND(Retenciones!$D97,2)),"000000000000"),10,3),TEXT(VALUE(MID(TEXT(INT(ROUND(Retenciones!$D97,2)),"000000000000"),10,3)),"0"))))&amp;","&amp;TEXT(ROUND((ROUND(Retenciones!$D97,2)-INT(ROUND(Retenciones!$D97,2)))*100,0),"00"),"")</f>
        <v/>
      </c>
      <c r="E3149" s="37"/>
    </row>
    <row r="3150" spans="2:5">
      <c r="B3150" s="36"/>
      <c r="C3150" s="38" t="s">
        <v>140</v>
      </c>
      <c r="D3150" s="39" t="str">
        <f>IF(Retenciones!$A97&lt;&gt;"","NO","")</f>
        <v/>
      </c>
      <c r="E3150" s="37"/>
    </row>
    <row r="3151" spans="2:5">
      <c r="B3151" s="36"/>
      <c r="C3151" s="38" t="s">
        <v>141</v>
      </c>
      <c r="D3151" s="43" t="str">
        <f>IF(Retenciones!$A97&lt;&gt;"","$ "&amp;IF(MID(TEXT(INT(ROUND(Retenciones!$K97,2)),"000000000000"),1,3)&lt;&gt;"000",TEXT(VALUE(MID(TEXT(INT(ROUND(Retenciones!$K97,2)),"000000000000"),1,3)),"0")&amp;"."&amp;MID(TEXT(INT(ROUND(Retenciones!$K97,2)),"000000000000"),4,3)&amp;"."&amp;MID(TEXT(INT(ROUND(Retenciones!$K97,2)),"000000000000"),7,3)&amp;"."&amp;MID(TEXT(INT(ROUND(Retenciones!$K97,2)),"000000000000"),10,3),IF(MID(TEXT(INT(ROUND(Retenciones!$K97,2)),"000000000000"),4,3)&lt;&gt;"000",TEXT(VALUE(MID(TEXT(INT(ROUND(Retenciones!$K97,2)),"000000000000"),4,3)),"0")&amp;"."&amp;MID(TEXT(INT(ROUND(Retenciones!$K97,2)),"000000000000"),7,3)&amp;"."&amp;MID(TEXT(INT(ROUND(Retenciones!$K97,2)),"000000000000"),10,3),IF(MID(TEXT(INT(ROUND(Retenciones!$K97,2)),"000000000000"),7,3)&lt;&gt;"000",TEXT(VALUE(MID(TEXT(INT(ROUND(Retenciones!$K97,2)),"000000000000"),7,3)),"0")&amp;"."&amp;MID(TEXT(INT(ROUND(Retenciones!$K97,2)),"000000000000"),10,3),TEXT(VALUE(MID(TEXT(INT(ROUND(Retenciones!$K97,2)),"000000000000"),10,3)),"0"))))&amp;","&amp;TEXT(ROUND((ROUND(Retenciones!$K97,2)-INT(ROUND(Retenciones!$K97,2)))*100,0),"00"),"")</f>
        <v/>
      </c>
      <c r="E3151" s="37"/>
    </row>
    <row r="3152" spans="2:5">
      <c r="B3152" s="36"/>
      <c r="E3152" s="37"/>
    </row>
    <row r="3153" spans="2:5">
      <c r="B3153" s="36"/>
      <c r="E3153" s="37"/>
    </row>
    <row r="3154" spans="2:5">
      <c r="B3154" s="36"/>
      <c r="C3154" s="44" t="s">
        <v>142</v>
      </c>
      <c r="D3154" s="45"/>
      <c r="E3154" s="37"/>
    </row>
    <row r="3155" spans="2:5">
      <c r="B3155" s="36"/>
      <c r="E3155" s="37"/>
    </row>
    <row r="3156" spans="2:5">
      <c r="B3156" s="36"/>
      <c r="C3156" s="38" t="s">
        <v>143</v>
      </c>
      <c r="D3156" s="39" t="str">
        <f>IF(Retenciones!$A97&lt;&gt;"",'Datos del Cliente'!$C$7,"")</f>
        <v/>
      </c>
      <c r="E3156" s="37"/>
    </row>
    <row r="3157" spans="2:5">
      <c r="B3157" s="36"/>
      <c r="C3157" s="38" t="s">
        <v>144</v>
      </c>
      <c r="D3157" s="39" t="str">
        <f>IF(Retenciones!$A97&lt;&gt;"",'Datos del Cliente'!$C$14,"")</f>
        <v/>
      </c>
      <c r="E3157" s="37"/>
    </row>
    <row r="3158" spans="2:5">
      <c r="B3158" s="36"/>
      <c r="E3158" s="37"/>
    </row>
    <row r="3159" spans="2:5" ht="15" customHeight="1">
      <c r="B3159" s="36"/>
      <c r="C3159" s="84" t="s">
        <v>145</v>
      </c>
      <c r="D3159" s="84"/>
      <c r="E3159" s="37"/>
    </row>
    <row r="3160" spans="2:5">
      <c r="B3160" s="36"/>
      <c r="C3160" s="84"/>
      <c r="D3160" s="84"/>
      <c r="E3160" s="37"/>
    </row>
    <row r="3161" spans="2:5">
      <c r="B3161" s="36"/>
      <c r="C3161" s="84"/>
      <c r="D3161" s="84"/>
      <c r="E3161" s="37"/>
    </row>
    <row r="3162" spans="2:5">
      <c r="B3162" s="46"/>
      <c r="C3162" s="47"/>
      <c r="D3162" s="47"/>
      <c r="E3162" s="48"/>
    </row>
    <row r="3164" spans="2:5" ht="25.5" customHeight="1">
      <c r="B3164" s="34"/>
      <c r="C3164" s="85" t="s">
        <v>127</v>
      </c>
      <c r="D3164" s="85"/>
      <c r="E3164" s="35"/>
    </row>
    <row r="3165" spans="2:5">
      <c r="B3165" s="36"/>
      <c r="E3165" s="37"/>
    </row>
    <row r="3166" spans="2:5">
      <c r="B3166" s="36"/>
      <c r="C3166" s="38" t="s">
        <v>128</v>
      </c>
      <c r="D3166" s="39" t="str">
        <f>IF(Retenciones!$A98&lt;&gt;"","0000-"&amp;TEXT(Retenciones!$I98,"YYYY")&amp;"-"&amp;TEXT((N('Datos del Cliente'!$C$17)+COUNTIF(Retenciones!$A$5:$A98,"&lt;&gt;")),"000000"),"")</f>
        <v/>
      </c>
      <c r="E3166" s="37"/>
    </row>
    <row r="3167" spans="2:5">
      <c r="B3167" s="36"/>
      <c r="C3167" s="38" t="s">
        <v>129</v>
      </c>
      <c r="D3167" s="39" t="str">
        <f>IF(Retenciones!$A98&lt;&gt;"",TEXT(Retenciones!$I98,"DD/MM/YYYY"),"")</f>
        <v/>
      </c>
      <c r="E3167" s="37"/>
    </row>
    <row r="3168" spans="2:5">
      <c r="B3168" s="36"/>
      <c r="E3168" s="37"/>
    </row>
    <row r="3169" spans="2:5">
      <c r="B3169" s="36"/>
      <c r="C3169" s="86" t="s">
        <v>130</v>
      </c>
      <c r="D3169" s="86"/>
      <c r="E3169" s="37"/>
    </row>
    <row r="3170" spans="2:5">
      <c r="B3170" s="36"/>
      <c r="C3170" s="38" t="s">
        <v>131</v>
      </c>
      <c r="D3170" s="39" t="str">
        <f>IF(Retenciones!$A98&lt;&gt;"",'Datos del Cliente'!$C$7,"")</f>
        <v/>
      </c>
      <c r="E3170" s="37"/>
    </row>
    <row r="3171" spans="2:5">
      <c r="B3171" s="36"/>
      <c r="C3171" s="38" t="s">
        <v>132</v>
      </c>
      <c r="D3171" s="40" t="str">
        <f>IFERROR(IF(Retenciones!$A98&lt;&gt;"",+('Datos del Cliente'!$C$8),""),"")</f>
        <v/>
      </c>
      <c r="E3171" s="37"/>
    </row>
    <row r="3172" spans="2:5" ht="25.5" customHeight="1">
      <c r="B3172" s="36"/>
      <c r="C3172" s="38" t="s">
        <v>133</v>
      </c>
      <c r="D3172" s="41" t="str">
        <f>IF(Retenciones!$A98&lt;&gt;"",'Datos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172" s="37"/>
    </row>
    <row r="3173" spans="2:5">
      <c r="B3173" s="36"/>
      <c r="E3173" s="37"/>
    </row>
    <row r="3174" spans="2:5">
      <c r="B3174" s="36"/>
      <c r="C3174" s="86" t="s">
        <v>134</v>
      </c>
      <c r="D3174" s="86"/>
      <c r="E3174" s="37"/>
    </row>
    <row r="3175" spans="2:5">
      <c r="B3175" s="36"/>
      <c r="C3175" s="38" t="s">
        <v>131</v>
      </c>
      <c r="D3175" s="39" t="str">
        <f>IFERROR(IF(Retenciones!$A98&lt;&gt;"",INDEX('Sujetos Retenidos'!$B$5:$B$204,MATCH(Retenciones!$O98,'Sujetos Retenidos'!$A$5:$A$204,0)),""),"")</f>
        <v/>
      </c>
      <c r="E3175" s="37"/>
    </row>
    <row r="3176" spans="2:5">
      <c r="B3176" s="36"/>
      <c r="C3176" s="38" t="s">
        <v>132</v>
      </c>
      <c r="D3176" s="40" t="str">
        <f>IFERROR(IF(Retenciones!$A98&lt;&gt;"",+INDEX('Sujetos Retenidos'!$A$5:$A$204,MATCH(Retenciones!$O98,'Sujetos Retenidos'!$A$5:$A$204,0)),""),"")</f>
        <v/>
      </c>
      <c r="E3176" s="37"/>
    </row>
    <row r="3177" spans="2:5" ht="25.5" customHeight="1">
      <c r="B3177" s="36"/>
      <c r="C3177" s="38" t="s">
        <v>133</v>
      </c>
      <c r="D3177" s="41" t="str">
        <f>IFERROR(IF(Retenciones!$A98&lt;&gt;"",INDEX('Sujetos Retenidos'!$C$5:$C$204,MATCH(Retenciones!$O98,'Sujetos Retenidos'!$A$5:$A$204,0))&amp;" Localidad: "&amp;INDEX('Sujetos Retenidos'!$D$5:$D$204,MATCH(Retenciones!$O98,'Sujetos Retenidos'!$A$5:$A$204,0))&amp;" Provincia: "&amp;IF(ISNUMBER(SEARCH(" - ",INDEX('Sujetos Retenidos'!$E$5:$E$204,MATCH(Retenciones!$O98,'Sujetos Retenidos'!$A$5:$A$204,0)))),MID(INDEX('Sujetos Retenidos'!$E$5:$E$204,MATCH(Retenciones!$O98,'Sujetos Retenidos'!$A$5:$A$204,0)),SEARCH(" - ",INDEX('Sujetos Retenidos'!$E$5:$E$204,MATCH(Retenciones!$O98,'Sujetos Retenidos'!$A$5:$A$204,0)))+3,255),INDEX('Sujetos Retenidos'!$E$5:$E$204,MATCH(Retenciones!$O98,'Sujetos Retenidos'!$A$5:$A$204,0)))&amp;" C.P.: "&amp;INDEX('Sujetos Retenidos'!$F$5:$F$204,MATCH(Retenciones!$O98,'Sujetos Retenidos'!$A$5:$A$204,0)),""),"")</f>
        <v/>
      </c>
      <c r="E3177" s="37"/>
    </row>
    <row r="3178" spans="2:5">
      <c r="B3178" s="36"/>
      <c r="E3178" s="37"/>
    </row>
    <row r="3179" spans="2:5">
      <c r="B3179" s="36"/>
      <c r="C3179" s="86" t="s">
        <v>135</v>
      </c>
      <c r="D3179" s="86"/>
      <c r="E3179" s="37"/>
    </row>
    <row r="3180" spans="2:5" ht="21.75" customHeight="1">
      <c r="B3180" s="36"/>
      <c r="C3180" s="38" t="s">
        <v>136</v>
      </c>
      <c r="D3180" s="41" t="str">
        <f>IF(Retenciones!$A98&lt;&gt;"",SUBSTITUTE(IF(ISNUMBER(SEARCH(" (",IF(ISNUMBER(SEARCH(" - ",Retenciones!$E98)),MID(Retenciones!$E98,SEARCH(" - ",Retenciones!$E98)+3,255),Retenciones!$E98))),LEFT(IF(ISNUMBER(SEARCH(" - ",Retenciones!$E98)),MID(Retenciones!$E98,SEARCH(" - ",Retenciones!$E98)+3,255),Retenciones!$E98),SEARCH(" (",IF(ISNUMBER(SEARCH(" - ",Retenciones!$E98)),MID(Retenciones!$E98,SEARCH(" - ",Retenciones!$E98)+3,255),Retenciones!$E98))-1),IF(ISNUMBER(SEARCH(" - ",Retenciones!$E98)),MID(Retenciones!$E98,SEARCH(" - ",Retenciones!$E98)+3,255),Retenciones!$E98)),"—","-"),"")</f>
        <v/>
      </c>
      <c r="E3180" s="37"/>
    </row>
    <row r="3181" spans="2:5" ht="21.75" customHeight="1">
      <c r="B3181" s="36"/>
      <c r="C3181" s="38" t="s">
        <v>137</v>
      </c>
      <c r="D3181" s="41" t="str">
        <f>IF(Retenciones!$A98&lt;&gt;"",IF(ISNUMBER(SEARCH(" - ",Retenciones!$F98)),MID(Retenciones!$F98,SEARCH(" - ",Retenciones!$F98)+3,255),Retenciones!$F98),"")</f>
        <v/>
      </c>
      <c r="E3181" s="37"/>
    </row>
    <row r="3182" spans="2:5" ht="21.75" customHeight="1">
      <c r="B3182" s="36"/>
      <c r="C3182" s="38" t="s">
        <v>138</v>
      </c>
      <c r="D3182" s="41" t="str">
        <f>IF(Retenciones!$A98&lt;&gt;"",Retenciones!$A98&amp;" Nro. "&amp;TEXT(Retenciones!$C98,"000000000000"),"")</f>
        <v/>
      </c>
      <c r="E3182" s="37"/>
    </row>
    <row r="3183" spans="2:5">
      <c r="B3183" s="36"/>
      <c r="C3183" s="38" t="s">
        <v>139</v>
      </c>
      <c r="D3183" s="42" t="str">
        <f>IF(Retenciones!$A98&lt;&gt;"","$ "&amp;IF(MID(TEXT(INT(ROUND(Retenciones!$D98,2)),"000000000000"),1,3)&lt;&gt;"000",TEXT(VALUE(MID(TEXT(INT(ROUND(Retenciones!$D98,2)),"000000000000"),1,3)),"0")&amp;"."&amp;MID(TEXT(INT(ROUND(Retenciones!$D98,2)),"000000000000"),4,3)&amp;"."&amp;MID(TEXT(INT(ROUND(Retenciones!$D98,2)),"000000000000"),7,3)&amp;"."&amp;MID(TEXT(INT(ROUND(Retenciones!$D98,2)),"000000000000"),10,3),IF(MID(TEXT(INT(ROUND(Retenciones!$D98,2)),"000000000000"),4,3)&lt;&gt;"000",TEXT(VALUE(MID(TEXT(INT(ROUND(Retenciones!$D98,2)),"000000000000"),4,3)),"0")&amp;"."&amp;MID(TEXT(INT(ROUND(Retenciones!$D98,2)),"000000000000"),7,3)&amp;"."&amp;MID(TEXT(INT(ROUND(Retenciones!$D98,2)),"000000000000"),10,3),IF(MID(TEXT(INT(ROUND(Retenciones!$D98,2)),"000000000000"),7,3)&lt;&gt;"000",TEXT(VALUE(MID(TEXT(INT(ROUND(Retenciones!$D98,2)),"000000000000"),7,3)),"0")&amp;"."&amp;MID(TEXT(INT(ROUND(Retenciones!$D98,2)),"000000000000"),10,3),TEXT(VALUE(MID(TEXT(INT(ROUND(Retenciones!$D98,2)),"000000000000"),10,3)),"0"))))&amp;","&amp;TEXT(ROUND((ROUND(Retenciones!$D98,2)-INT(ROUND(Retenciones!$D98,2)))*100,0),"00"),"")</f>
        <v/>
      </c>
      <c r="E3183" s="37"/>
    </row>
    <row r="3184" spans="2:5">
      <c r="B3184" s="36"/>
      <c r="C3184" s="38" t="s">
        <v>140</v>
      </c>
      <c r="D3184" s="39" t="str">
        <f>IF(Retenciones!$A98&lt;&gt;"","NO","")</f>
        <v/>
      </c>
      <c r="E3184" s="37"/>
    </row>
    <row r="3185" spans="2:5">
      <c r="B3185" s="36"/>
      <c r="C3185" s="38" t="s">
        <v>141</v>
      </c>
      <c r="D3185" s="43" t="str">
        <f>IF(Retenciones!$A98&lt;&gt;"","$ "&amp;IF(MID(TEXT(INT(ROUND(Retenciones!$K98,2)),"000000000000"),1,3)&lt;&gt;"000",TEXT(VALUE(MID(TEXT(INT(ROUND(Retenciones!$K98,2)),"000000000000"),1,3)),"0")&amp;"."&amp;MID(TEXT(INT(ROUND(Retenciones!$K98,2)),"000000000000"),4,3)&amp;"."&amp;MID(TEXT(INT(ROUND(Retenciones!$K98,2)),"000000000000"),7,3)&amp;"."&amp;MID(TEXT(INT(ROUND(Retenciones!$K98,2)),"000000000000"),10,3),IF(MID(TEXT(INT(ROUND(Retenciones!$K98,2)),"000000000000"),4,3)&lt;&gt;"000",TEXT(VALUE(MID(TEXT(INT(ROUND(Retenciones!$K98,2)),"000000000000"),4,3)),"0")&amp;"."&amp;MID(TEXT(INT(ROUND(Retenciones!$K98,2)),"000000000000"),7,3)&amp;"."&amp;MID(TEXT(INT(ROUND(Retenciones!$K98,2)),"000000000000"),10,3),IF(MID(TEXT(INT(ROUND(Retenciones!$K98,2)),"000000000000"),7,3)&lt;&gt;"000",TEXT(VALUE(MID(TEXT(INT(ROUND(Retenciones!$K98,2)),"000000000000"),7,3)),"0")&amp;"."&amp;MID(TEXT(INT(ROUND(Retenciones!$K98,2)),"000000000000"),10,3),TEXT(VALUE(MID(TEXT(INT(ROUND(Retenciones!$K98,2)),"000000000000"),10,3)),"0"))))&amp;","&amp;TEXT(ROUND((ROUND(Retenciones!$K98,2)-INT(ROUND(Retenciones!$K98,2)))*100,0),"00"),"")</f>
        <v/>
      </c>
      <c r="E3185" s="37"/>
    </row>
    <row r="3186" spans="2:5">
      <c r="B3186" s="36"/>
      <c r="E3186" s="37"/>
    </row>
    <row r="3187" spans="2:5">
      <c r="B3187" s="36"/>
      <c r="E3187" s="37"/>
    </row>
    <row r="3188" spans="2:5">
      <c r="B3188" s="36"/>
      <c r="C3188" s="44" t="s">
        <v>142</v>
      </c>
      <c r="D3188" s="45"/>
      <c r="E3188" s="37"/>
    </row>
    <row r="3189" spans="2:5">
      <c r="B3189" s="36"/>
      <c r="E3189" s="37"/>
    </row>
    <row r="3190" spans="2:5">
      <c r="B3190" s="36"/>
      <c r="C3190" s="38" t="s">
        <v>143</v>
      </c>
      <c r="D3190" s="39" t="str">
        <f>IF(Retenciones!$A98&lt;&gt;"",'Datos del Cliente'!$C$7,"")</f>
        <v/>
      </c>
      <c r="E3190" s="37"/>
    </row>
    <row r="3191" spans="2:5">
      <c r="B3191" s="36"/>
      <c r="C3191" s="38" t="s">
        <v>144</v>
      </c>
      <c r="D3191" s="39" t="str">
        <f>IF(Retenciones!$A98&lt;&gt;"",'Datos del Cliente'!$C$14,"")</f>
        <v/>
      </c>
      <c r="E3191" s="37"/>
    </row>
    <row r="3192" spans="2:5">
      <c r="B3192" s="36"/>
      <c r="E3192" s="37"/>
    </row>
    <row r="3193" spans="2:5" ht="15" customHeight="1">
      <c r="B3193" s="36"/>
      <c r="C3193" s="84" t="s">
        <v>145</v>
      </c>
      <c r="D3193" s="84"/>
      <c r="E3193" s="37"/>
    </row>
    <row r="3194" spans="2:5">
      <c r="B3194" s="36"/>
      <c r="C3194" s="84"/>
      <c r="D3194" s="84"/>
      <c r="E3194" s="37"/>
    </row>
    <row r="3195" spans="2:5">
      <c r="B3195" s="36"/>
      <c r="C3195" s="84"/>
      <c r="D3195" s="84"/>
      <c r="E3195" s="37"/>
    </row>
    <row r="3196" spans="2:5">
      <c r="B3196" s="46"/>
      <c r="C3196" s="47"/>
      <c r="D3196" s="47"/>
      <c r="E3196" s="48"/>
    </row>
    <row r="3198" spans="2:5" ht="25.5" customHeight="1">
      <c r="B3198" s="34"/>
      <c r="C3198" s="85" t="s">
        <v>127</v>
      </c>
      <c r="D3198" s="85"/>
      <c r="E3198" s="35"/>
    </row>
    <row r="3199" spans="2:5">
      <c r="B3199" s="36"/>
      <c r="E3199" s="37"/>
    </row>
    <row r="3200" spans="2:5">
      <c r="B3200" s="36"/>
      <c r="C3200" s="38" t="s">
        <v>128</v>
      </c>
      <c r="D3200" s="39" t="str">
        <f>IF(Retenciones!$A99&lt;&gt;"","0000-"&amp;TEXT(Retenciones!$I99,"YYYY")&amp;"-"&amp;TEXT((N('Datos del Cliente'!$C$17)+COUNTIF(Retenciones!$A$5:$A99,"&lt;&gt;")),"000000"),"")</f>
        <v/>
      </c>
      <c r="E3200" s="37"/>
    </row>
    <row r="3201" spans="2:5">
      <c r="B3201" s="36"/>
      <c r="C3201" s="38" t="s">
        <v>129</v>
      </c>
      <c r="D3201" s="39" t="str">
        <f>IF(Retenciones!$A99&lt;&gt;"",TEXT(Retenciones!$I99,"DD/MM/YYYY"),"")</f>
        <v/>
      </c>
      <c r="E3201" s="37"/>
    </row>
    <row r="3202" spans="2:5">
      <c r="B3202" s="36"/>
      <c r="E3202" s="37"/>
    </row>
    <row r="3203" spans="2:5">
      <c r="B3203" s="36"/>
      <c r="C3203" s="86" t="s">
        <v>130</v>
      </c>
      <c r="D3203" s="86"/>
      <c r="E3203" s="37"/>
    </row>
    <row r="3204" spans="2:5">
      <c r="B3204" s="36"/>
      <c r="C3204" s="38" t="s">
        <v>131</v>
      </c>
      <c r="D3204" s="39" t="str">
        <f>IF(Retenciones!$A99&lt;&gt;"",'Datos del Cliente'!$C$7,"")</f>
        <v/>
      </c>
      <c r="E3204" s="37"/>
    </row>
    <row r="3205" spans="2:5">
      <c r="B3205" s="36"/>
      <c r="C3205" s="38" t="s">
        <v>132</v>
      </c>
      <c r="D3205" s="40" t="str">
        <f>IFERROR(IF(Retenciones!$A99&lt;&gt;"",+('Datos del Cliente'!$C$8),""),"")</f>
        <v/>
      </c>
      <c r="E3205" s="37"/>
    </row>
    <row r="3206" spans="2:5" ht="25.5" customHeight="1">
      <c r="B3206" s="36"/>
      <c r="C3206" s="38" t="s">
        <v>133</v>
      </c>
      <c r="D3206" s="41" t="str">
        <f>IF(Retenciones!$A99&lt;&gt;"",'Datos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206" s="37"/>
    </row>
    <row r="3207" spans="2:5">
      <c r="B3207" s="36"/>
      <c r="E3207" s="37"/>
    </row>
    <row r="3208" spans="2:5">
      <c r="B3208" s="36"/>
      <c r="C3208" s="86" t="s">
        <v>134</v>
      </c>
      <c r="D3208" s="86"/>
      <c r="E3208" s="37"/>
    </row>
    <row r="3209" spans="2:5">
      <c r="B3209" s="36"/>
      <c r="C3209" s="38" t="s">
        <v>131</v>
      </c>
      <c r="D3209" s="39" t="str">
        <f>IFERROR(IF(Retenciones!$A99&lt;&gt;"",INDEX('Sujetos Retenidos'!$B$5:$B$204,MATCH(Retenciones!$O99,'Sujetos Retenidos'!$A$5:$A$204,0)),""),"")</f>
        <v/>
      </c>
      <c r="E3209" s="37"/>
    </row>
    <row r="3210" spans="2:5">
      <c r="B3210" s="36"/>
      <c r="C3210" s="38" t="s">
        <v>132</v>
      </c>
      <c r="D3210" s="40" t="str">
        <f>IFERROR(IF(Retenciones!$A99&lt;&gt;"",+INDEX('Sujetos Retenidos'!$A$5:$A$204,MATCH(Retenciones!$O99,'Sujetos Retenidos'!$A$5:$A$204,0)),""),"")</f>
        <v/>
      </c>
      <c r="E3210" s="37"/>
    </row>
    <row r="3211" spans="2:5" ht="25.5" customHeight="1">
      <c r="B3211" s="36"/>
      <c r="C3211" s="38" t="s">
        <v>133</v>
      </c>
      <c r="D3211" s="41" t="str">
        <f>IFERROR(IF(Retenciones!$A99&lt;&gt;"",INDEX('Sujetos Retenidos'!$C$5:$C$204,MATCH(Retenciones!$O99,'Sujetos Retenidos'!$A$5:$A$204,0))&amp;" Localidad: "&amp;INDEX('Sujetos Retenidos'!$D$5:$D$204,MATCH(Retenciones!$O99,'Sujetos Retenidos'!$A$5:$A$204,0))&amp;" Provincia: "&amp;IF(ISNUMBER(SEARCH(" - ",INDEX('Sujetos Retenidos'!$E$5:$E$204,MATCH(Retenciones!$O99,'Sujetos Retenidos'!$A$5:$A$204,0)))),MID(INDEX('Sujetos Retenidos'!$E$5:$E$204,MATCH(Retenciones!$O99,'Sujetos Retenidos'!$A$5:$A$204,0)),SEARCH(" - ",INDEX('Sujetos Retenidos'!$E$5:$E$204,MATCH(Retenciones!$O99,'Sujetos Retenidos'!$A$5:$A$204,0)))+3,255),INDEX('Sujetos Retenidos'!$E$5:$E$204,MATCH(Retenciones!$O99,'Sujetos Retenidos'!$A$5:$A$204,0)))&amp;" C.P.: "&amp;INDEX('Sujetos Retenidos'!$F$5:$F$204,MATCH(Retenciones!$O99,'Sujetos Retenidos'!$A$5:$A$204,0)),""),"")</f>
        <v/>
      </c>
      <c r="E3211" s="37"/>
    </row>
    <row r="3212" spans="2:5">
      <c r="B3212" s="36"/>
      <c r="E3212" s="37"/>
    </row>
    <row r="3213" spans="2:5">
      <c r="B3213" s="36"/>
      <c r="C3213" s="86" t="s">
        <v>135</v>
      </c>
      <c r="D3213" s="86"/>
      <c r="E3213" s="37"/>
    </row>
    <row r="3214" spans="2:5" ht="21.75" customHeight="1">
      <c r="B3214" s="36"/>
      <c r="C3214" s="38" t="s">
        <v>136</v>
      </c>
      <c r="D3214" s="41" t="str">
        <f>IF(Retenciones!$A99&lt;&gt;"",SUBSTITUTE(IF(ISNUMBER(SEARCH(" (",IF(ISNUMBER(SEARCH(" - ",Retenciones!$E99)),MID(Retenciones!$E99,SEARCH(" - ",Retenciones!$E99)+3,255),Retenciones!$E99))),LEFT(IF(ISNUMBER(SEARCH(" - ",Retenciones!$E99)),MID(Retenciones!$E99,SEARCH(" - ",Retenciones!$E99)+3,255),Retenciones!$E99),SEARCH(" (",IF(ISNUMBER(SEARCH(" - ",Retenciones!$E99)),MID(Retenciones!$E99,SEARCH(" - ",Retenciones!$E99)+3,255),Retenciones!$E99))-1),IF(ISNUMBER(SEARCH(" - ",Retenciones!$E99)),MID(Retenciones!$E99,SEARCH(" - ",Retenciones!$E99)+3,255),Retenciones!$E99)),"—","-"),"")</f>
        <v/>
      </c>
      <c r="E3214" s="37"/>
    </row>
    <row r="3215" spans="2:5" ht="21.75" customHeight="1">
      <c r="B3215" s="36"/>
      <c r="C3215" s="38" t="s">
        <v>137</v>
      </c>
      <c r="D3215" s="41" t="str">
        <f>IF(Retenciones!$A99&lt;&gt;"",IF(ISNUMBER(SEARCH(" - ",Retenciones!$F99)),MID(Retenciones!$F99,SEARCH(" - ",Retenciones!$F99)+3,255),Retenciones!$F99),"")</f>
        <v/>
      </c>
      <c r="E3215" s="37"/>
    </row>
    <row r="3216" spans="2:5" ht="21.75" customHeight="1">
      <c r="B3216" s="36"/>
      <c r="C3216" s="38" t="s">
        <v>138</v>
      </c>
      <c r="D3216" s="41" t="str">
        <f>IF(Retenciones!$A99&lt;&gt;"",Retenciones!$A99&amp;" Nro. "&amp;TEXT(Retenciones!$C99,"000000000000"),"")</f>
        <v/>
      </c>
      <c r="E3216" s="37"/>
    </row>
    <row r="3217" spans="2:5">
      <c r="B3217" s="36"/>
      <c r="C3217" s="38" t="s">
        <v>139</v>
      </c>
      <c r="D3217" s="42" t="str">
        <f>IF(Retenciones!$A99&lt;&gt;"","$ "&amp;IF(MID(TEXT(INT(ROUND(Retenciones!$D99,2)),"000000000000"),1,3)&lt;&gt;"000",TEXT(VALUE(MID(TEXT(INT(ROUND(Retenciones!$D99,2)),"000000000000"),1,3)),"0")&amp;"."&amp;MID(TEXT(INT(ROUND(Retenciones!$D99,2)),"000000000000"),4,3)&amp;"."&amp;MID(TEXT(INT(ROUND(Retenciones!$D99,2)),"000000000000"),7,3)&amp;"."&amp;MID(TEXT(INT(ROUND(Retenciones!$D99,2)),"000000000000"),10,3),IF(MID(TEXT(INT(ROUND(Retenciones!$D99,2)),"000000000000"),4,3)&lt;&gt;"000",TEXT(VALUE(MID(TEXT(INT(ROUND(Retenciones!$D99,2)),"000000000000"),4,3)),"0")&amp;"."&amp;MID(TEXT(INT(ROUND(Retenciones!$D99,2)),"000000000000"),7,3)&amp;"."&amp;MID(TEXT(INT(ROUND(Retenciones!$D99,2)),"000000000000"),10,3),IF(MID(TEXT(INT(ROUND(Retenciones!$D99,2)),"000000000000"),7,3)&lt;&gt;"000",TEXT(VALUE(MID(TEXT(INT(ROUND(Retenciones!$D99,2)),"000000000000"),7,3)),"0")&amp;"."&amp;MID(TEXT(INT(ROUND(Retenciones!$D99,2)),"000000000000"),10,3),TEXT(VALUE(MID(TEXT(INT(ROUND(Retenciones!$D99,2)),"000000000000"),10,3)),"0"))))&amp;","&amp;TEXT(ROUND((ROUND(Retenciones!$D99,2)-INT(ROUND(Retenciones!$D99,2)))*100,0),"00"),"")</f>
        <v/>
      </c>
      <c r="E3217" s="37"/>
    </row>
    <row r="3218" spans="2:5">
      <c r="B3218" s="36"/>
      <c r="C3218" s="38" t="s">
        <v>140</v>
      </c>
      <c r="D3218" s="39" t="str">
        <f>IF(Retenciones!$A99&lt;&gt;"","NO","")</f>
        <v/>
      </c>
      <c r="E3218" s="37"/>
    </row>
    <row r="3219" spans="2:5">
      <c r="B3219" s="36"/>
      <c r="C3219" s="38" t="s">
        <v>141</v>
      </c>
      <c r="D3219" s="43" t="str">
        <f>IF(Retenciones!$A99&lt;&gt;"","$ "&amp;IF(MID(TEXT(INT(ROUND(Retenciones!$K99,2)),"000000000000"),1,3)&lt;&gt;"000",TEXT(VALUE(MID(TEXT(INT(ROUND(Retenciones!$K99,2)),"000000000000"),1,3)),"0")&amp;"."&amp;MID(TEXT(INT(ROUND(Retenciones!$K99,2)),"000000000000"),4,3)&amp;"."&amp;MID(TEXT(INT(ROUND(Retenciones!$K99,2)),"000000000000"),7,3)&amp;"."&amp;MID(TEXT(INT(ROUND(Retenciones!$K99,2)),"000000000000"),10,3),IF(MID(TEXT(INT(ROUND(Retenciones!$K99,2)),"000000000000"),4,3)&lt;&gt;"000",TEXT(VALUE(MID(TEXT(INT(ROUND(Retenciones!$K99,2)),"000000000000"),4,3)),"0")&amp;"."&amp;MID(TEXT(INT(ROUND(Retenciones!$K99,2)),"000000000000"),7,3)&amp;"."&amp;MID(TEXT(INT(ROUND(Retenciones!$K99,2)),"000000000000"),10,3),IF(MID(TEXT(INT(ROUND(Retenciones!$K99,2)),"000000000000"),7,3)&lt;&gt;"000",TEXT(VALUE(MID(TEXT(INT(ROUND(Retenciones!$K99,2)),"000000000000"),7,3)),"0")&amp;"."&amp;MID(TEXT(INT(ROUND(Retenciones!$K99,2)),"000000000000"),10,3),TEXT(VALUE(MID(TEXT(INT(ROUND(Retenciones!$K99,2)),"000000000000"),10,3)),"0"))))&amp;","&amp;TEXT(ROUND((ROUND(Retenciones!$K99,2)-INT(ROUND(Retenciones!$K99,2)))*100,0),"00"),"")</f>
        <v/>
      </c>
      <c r="E3219" s="37"/>
    </row>
    <row r="3220" spans="2:5">
      <c r="B3220" s="36"/>
      <c r="E3220" s="37"/>
    </row>
    <row r="3221" spans="2:5">
      <c r="B3221" s="36"/>
      <c r="E3221" s="37"/>
    </row>
    <row r="3222" spans="2:5">
      <c r="B3222" s="36"/>
      <c r="C3222" s="44" t="s">
        <v>142</v>
      </c>
      <c r="D3222" s="45"/>
      <c r="E3222" s="37"/>
    </row>
    <row r="3223" spans="2:5">
      <c r="B3223" s="36"/>
      <c r="E3223" s="37"/>
    </row>
    <row r="3224" spans="2:5">
      <c r="B3224" s="36"/>
      <c r="C3224" s="38" t="s">
        <v>143</v>
      </c>
      <c r="D3224" s="39" t="str">
        <f>IF(Retenciones!$A99&lt;&gt;"",'Datos del Cliente'!$C$7,"")</f>
        <v/>
      </c>
      <c r="E3224" s="37"/>
    </row>
    <row r="3225" spans="2:5">
      <c r="B3225" s="36"/>
      <c r="C3225" s="38" t="s">
        <v>144</v>
      </c>
      <c r="D3225" s="39" t="str">
        <f>IF(Retenciones!$A99&lt;&gt;"",'Datos del Cliente'!$C$14,"")</f>
        <v/>
      </c>
      <c r="E3225" s="37"/>
    </row>
    <row r="3226" spans="2:5">
      <c r="B3226" s="36"/>
      <c r="E3226" s="37"/>
    </row>
    <row r="3227" spans="2:5" ht="15" customHeight="1">
      <c r="B3227" s="36"/>
      <c r="C3227" s="84" t="s">
        <v>145</v>
      </c>
      <c r="D3227" s="84"/>
      <c r="E3227" s="37"/>
    </row>
    <row r="3228" spans="2:5">
      <c r="B3228" s="36"/>
      <c r="C3228" s="84"/>
      <c r="D3228" s="84"/>
      <c r="E3228" s="37"/>
    </row>
    <row r="3229" spans="2:5">
      <c r="B3229" s="36"/>
      <c r="C3229" s="84"/>
      <c r="D3229" s="84"/>
      <c r="E3229" s="37"/>
    </row>
    <row r="3230" spans="2:5">
      <c r="B3230" s="46"/>
      <c r="C3230" s="47"/>
      <c r="D3230" s="47"/>
      <c r="E3230" s="48"/>
    </row>
    <row r="3232" spans="2:5" ht="25.5" customHeight="1">
      <c r="B3232" s="34"/>
      <c r="C3232" s="85" t="s">
        <v>127</v>
      </c>
      <c r="D3232" s="85"/>
      <c r="E3232" s="35"/>
    </row>
    <row r="3233" spans="2:5">
      <c r="B3233" s="36"/>
      <c r="E3233" s="37"/>
    </row>
    <row r="3234" spans="2:5">
      <c r="B3234" s="36"/>
      <c r="C3234" s="38" t="s">
        <v>128</v>
      </c>
      <c r="D3234" s="39" t="str">
        <f>IF(Retenciones!$A100&lt;&gt;"","0000-"&amp;TEXT(Retenciones!$I100,"YYYY")&amp;"-"&amp;TEXT((N('Datos del Cliente'!$C$17)+COUNTIF(Retenciones!$A$5:$A100,"&lt;&gt;")),"000000"),"")</f>
        <v/>
      </c>
      <c r="E3234" s="37"/>
    </row>
    <row r="3235" spans="2:5">
      <c r="B3235" s="36"/>
      <c r="C3235" s="38" t="s">
        <v>129</v>
      </c>
      <c r="D3235" s="39" t="str">
        <f>IF(Retenciones!$A100&lt;&gt;"",TEXT(Retenciones!$I100,"DD/MM/YYYY"),"")</f>
        <v/>
      </c>
      <c r="E3235" s="37"/>
    </row>
    <row r="3236" spans="2:5">
      <c r="B3236" s="36"/>
      <c r="E3236" s="37"/>
    </row>
    <row r="3237" spans="2:5">
      <c r="B3237" s="36"/>
      <c r="C3237" s="86" t="s">
        <v>130</v>
      </c>
      <c r="D3237" s="86"/>
      <c r="E3237" s="37"/>
    </row>
    <row r="3238" spans="2:5">
      <c r="B3238" s="36"/>
      <c r="C3238" s="38" t="s">
        <v>131</v>
      </c>
      <c r="D3238" s="39" t="str">
        <f>IF(Retenciones!$A100&lt;&gt;"",'Datos del Cliente'!$C$7,"")</f>
        <v/>
      </c>
      <c r="E3238" s="37"/>
    </row>
    <row r="3239" spans="2:5">
      <c r="B3239" s="36"/>
      <c r="C3239" s="38" t="s">
        <v>132</v>
      </c>
      <c r="D3239" s="40" t="str">
        <f>IFERROR(IF(Retenciones!$A100&lt;&gt;"",+('Datos del Cliente'!$C$8),""),"")</f>
        <v/>
      </c>
      <c r="E3239" s="37"/>
    </row>
    <row r="3240" spans="2:5" ht="25.5" customHeight="1">
      <c r="B3240" s="36"/>
      <c r="C3240" s="38" t="s">
        <v>133</v>
      </c>
      <c r="D3240" s="41" t="str">
        <f>IF(Retenciones!$A100&lt;&gt;"",'Datos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240" s="37"/>
    </row>
    <row r="3241" spans="2:5">
      <c r="B3241" s="36"/>
      <c r="E3241" s="37"/>
    </row>
    <row r="3242" spans="2:5">
      <c r="B3242" s="36"/>
      <c r="C3242" s="86" t="s">
        <v>134</v>
      </c>
      <c r="D3242" s="86"/>
      <c r="E3242" s="37"/>
    </row>
    <row r="3243" spans="2:5">
      <c r="B3243" s="36"/>
      <c r="C3243" s="38" t="s">
        <v>131</v>
      </c>
      <c r="D3243" s="39" t="str">
        <f>IFERROR(IF(Retenciones!$A100&lt;&gt;"",INDEX('Sujetos Retenidos'!$B$5:$B$204,MATCH(Retenciones!$O100,'Sujetos Retenidos'!$A$5:$A$204,0)),""),"")</f>
        <v/>
      </c>
      <c r="E3243" s="37"/>
    </row>
    <row r="3244" spans="2:5">
      <c r="B3244" s="36"/>
      <c r="C3244" s="38" t="s">
        <v>132</v>
      </c>
      <c r="D3244" s="40" t="str">
        <f>IFERROR(IF(Retenciones!$A100&lt;&gt;"",+INDEX('Sujetos Retenidos'!$A$5:$A$204,MATCH(Retenciones!$O100,'Sujetos Retenidos'!$A$5:$A$204,0)),""),"")</f>
        <v/>
      </c>
      <c r="E3244" s="37"/>
    </row>
    <row r="3245" spans="2:5" ht="25.5" customHeight="1">
      <c r="B3245" s="36"/>
      <c r="C3245" s="38" t="s">
        <v>133</v>
      </c>
      <c r="D3245" s="41" t="str">
        <f>IFERROR(IF(Retenciones!$A100&lt;&gt;"",INDEX('Sujetos Retenidos'!$C$5:$C$204,MATCH(Retenciones!$O100,'Sujetos Retenidos'!$A$5:$A$204,0))&amp;" Localidad: "&amp;INDEX('Sujetos Retenidos'!$D$5:$D$204,MATCH(Retenciones!$O100,'Sujetos Retenidos'!$A$5:$A$204,0))&amp;" Provincia: "&amp;IF(ISNUMBER(SEARCH(" - ",INDEX('Sujetos Retenidos'!$E$5:$E$204,MATCH(Retenciones!$O100,'Sujetos Retenidos'!$A$5:$A$204,0)))),MID(INDEX('Sujetos Retenidos'!$E$5:$E$204,MATCH(Retenciones!$O100,'Sujetos Retenidos'!$A$5:$A$204,0)),SEARCH(" - ",INDEX('Sujetos Retenidos'!$E$5:$E$204,MATCH(Retenciones!$O100,'Sujetos Retenidos'!$A$5:$A$204,0)))+3,255),INDEX('Sujetos Retenidos'!$E$5:$E$204,MATCH(Retenciones!$O100,'Sujetos Retenidos'!$A$5:$A$204,0)))&amp;" C.P.: "&amp;INDEX('Sujetos Retenidos'!$F$5:$F$204,MATCH(Retenciones!$O100,'Sujetos Retenidos'!$A$5:$A$204,0)),""),"")</f>
        <v/>
      </c>
      <c r="E3245" s="37"/>
    </row>
    <row r="3246" spans="2:5">
      <c r="B3246" s="36"/>
      <c r="E3246" s="37"/>
    </row>
    <row r="3247" spans="2:5">
      <c r="B3247" s="36"/>
      <c r="C3247" s="86" t="s">
        <v>135</v>
      </c>
      <c r="D3247" s="86"/>
      <c r="E3247" s="37"/>
    </row>
    <row r="3248" spans="2:5" ht="21.75" customHeight="1">
      <c r="B3248" s="36"/>
      <c r="C3248" s="38" t="s">
        <v>136</v>
      </c>
      <c r="D3248" s="41" t="str">
        <f>IF(Retenciones!$A100&lt;&gt;"",SUBSTITUTE(IF(ISNUMBER(SEARCH(" (",IF(ISNUMBER(SEARCH(" - ",Retenciones!$E100)),MID(Retenciones!$E100,SEARCH(" - ",Retenciones!$E100)+3,255),Retenciones!$E100))),LEFT(IF(ISNUMBER(SEARCH(" - ",Retenciones!$E100)),MID(Retenciones!$E100,SEARCH(" - ",Retenciones!$E100)+3,255),Retenciones!$E100),SEARCH(" (",IF(ISNUMBER(SEARCH(" - ",Retenciones!$E100)),MID(Retenciones!$E100,SEARCH(" - ",Retenciones!$E100)+3,255),Retenciones!$E100))-1),IF(ISNUMBER(SEARCH(" - ",Retenciones!$E100)),MID(Retenciones!$E100,SEARCH(" - ",Retenciones!$E100)+3,255),Retenciones!$E100)),"—","-"),"")</f>
        <v/>
      </c>
      <c r="E3248" s="37"/>
    </row>
    <row r="3249" spans="2:5" ht="21.75" customHeight="1">
      <c r="B3249" s="36"/>
      <c r="C3249" s="38" t="s">
        <v>137</v>
      </c>
      <c r="D3249" s="41" t="str">
        <f>IF(Retenciones!$A100&lt;&gt;"",IF(ISNUMBER(SEARCH(" - ",Retenciones!$F100)),MID(Retenciones!$F100,SEARCH(" - ",Retenciones!$F100)+3,255),Retenciones!$F100),"")</f>
        <v/>
      </c>
      <c r="E3249" s="37"/>
    </row>
    <row r="3250" spans="2:5" ht="21.75" customHeight="1">
      <c r="B3250" s="36"/>
      <c r="C3250" s="38" t="s">
        <v>138</v>
      </c>
      <c r="D3250" s="41" t="str">
        <f>IF(Retenciones!$A100&lt;&gt;"",Retenciones!$A100&amp;" Nro. "&amp;TEXT(Retenciones!$C100,"000000000000"),"")</f>
        <v/>
      </c>
      <c r="E3250" s="37"/>
    </row>
    <row r="3251" spans="2:5">
      <c r="B3251" s="36"/>
      <c r="C3251" s="38" t="s">
        <v>139</v>
      </c>
      <c r="D3251" s="42" t="str">
        <f>IF(Retenciones!$A100&lt;&gt;"","$ "&amp;IF(MID(TEXT(INT(ROUND(Retenciones!$D100,2)),"000000000000"),1,3)&lt;&gt;"000",TEXT(VALUE(MID(TEXT(INT(ROUND(Retenciones!$D100,2)),"000000000000"),1,3)),"0")&amp;"."&amp;MID(TEXT(INT(ROUND(Retenciones!$D100,2)),"000000000000"),4,3)&amp;"."&amp;MID(TEXT(INT(ROUND(Retenciones!$D100,2)),"000000000000"),7,3)&amp;"."&amp;MID(TEXT(INT(ROUND(Retenciones!$D100,2)),"000000000000"),10,3),IF(MID(TEXT(INT(ROUND(Retenciones!$D100,2)),"000000000000"),4,3)&lt;&gt;"000",TEXT(VALUE(MID(TEXT(INT(ROUND(Retenciones!$D100,2)),"000000000000"),4,3)),"0")&amp;"."&amp;MID(TEXT(INT(ROUND(Retenciones!$D100,2)),"000000000000"),7,3)&amp;"."&amp;MID(TEXT(INT(ROUND(Retenciones!$D100,2)),"000000000000"),10,3),IF(MID(TEXT(INT(ROUND(Retenciones!$D100,2)),"000000000000"),7,3)&lt;&gt;"000",TEXT(VALUE(MID(TEXT(INT(ROUND(Retenciones!$D100,2)),"000000000000"),7,3)),"0")&amp;"."&amp;MID(TEXT(INT(ROUND(Retenciones!$D100,2)),"000000000000"),10,3),TEXT(VALUE(MID(TEXT(INT(ROUND(Retenciones!$D100,2)),"000000000000"),10,3)),"0"))))&amp;","&amp;TEXT(ROUND((ROUND(Retenciones!$D100,2)-INT(ROUND(Retenciones!$D100,2)))*100,0),"00"),"")</f>
        <v/>
      </c>
      <c r="E3251" s="37"/>
    </row>
    <row r="3252" spans="2:5">
      <c r="B3252" s="36"/>
      <c r="C3252" s="38" t="s">
        <v>140</v>
      </c>
      <c r="D3252" s="39" t="str">
        <f>IF(Retenciones!$A100&lt;&gt;"","NO","")</f>
        <v/>
      </c>
      <c r="E3252" s="37"/>
    </row>
    <row r="3253" spans="2:5">
      <c r="B3253" s="36"/>
      <c r="C3253" s="38" t="s">
        <v>141</v>
      </c>
      <c r="D3253" s="43" t="str">
        <f>IF(Retenciones!$A100&lt;&gt;"","$ "&amp;IF(MID(TEXT(INT(ROUND(Retenciones!$K100,2)),"000000000000"),1,3)&lt;&gt;"000",TEXT(VALUE(MID(TEXT(INT(ROUND(Retenciones!$K100,2)),"000000000000"),1,3)),"0")&amp;"."&amp;MID(TEXT(INT(ROUND(Retenciones!$K100,2)),"000000000000"),4,3)&amp;"."&amp;MID(TEXT(INT(ROUND(Retenciones!$K100,2)),"000000000000"),7,3)&amp;"."&amp;MID(TEXT(INT(ROUND(Retenciones!$K100,2)),"000000000000"),10,3),IF(MID(TEXT(INT(ROUND(Retenciones!$K100,2)),"000000000000"),4,3)&lt;&gt;"000",TEXT(VALUE(MID(TEXT(INT(ROUND(Retenciones!$K100,2)),"000000000000"),4,3)),"0")&amp;"."&amp;MID(TEXT(INT(ROUND(Retenciones!$K100,2)),"000000000000"),7,3)&amp;"."&amp;MID(TEXT(INT(ROUND(Retenciones!$K100,2)),"000000000000"),10,3),IF(MID(TEXT(INT(ROUND(Retenciones!$K100,2)),"000000000000"),7,3)&lt;&gt;"000",TEXT(VALUE(MID(TEXT(INT(ROUND(Retenciones!$K100,2)),"000000000000"),7,3)),"0")&amp;"."&amp;MID(TEXT(INT(ROUND(Retenciones!$K100,2)),"000000000000"),10,3),TEXT(VALUE(MID(TEXT(INT(ROUND(Retenciones!$K100,2)),"000000000000"),10,3)),"0"))))&amp;","&amp;TEXT(ROUND((ROUND(Retenciones!$K100,2)-INT(ROUND(Retenciones!$K100,2)))*100,0),"00"),"")</f>
        <v/>
      </c>
      <c r="E3253" s="37"/>
    </row>
    <row r="3254" spans="2:5">
      <c r="B3254" s="36"/>
      <c r="E3254" s="37"/>
    </row>
    <row r="3255" spans="2:5">
      <c r="B3255" s="36"/>
      <c r="E3255" s="37"/>
    </row>
    <row r="3256" spans="2:5">
      <c r="B3256" s="36"/>
      <c r="C3256" s="44" t="s">
        <v>142</v>
      </c>
      <c r="D3256" s="45"/>
      <c r="E3256" s="37"/>
    </row>
    <row r="3257" spans="2:5">
      <c r="B3257" s="36"/>
      <c r="E3257" s="37"/>
    </row>
    <row r="3258" spans="2:5">
      <c r="B3258" s="36"/>
      <c r="C3258" s="38" t="s">
        <v>143</v>
      </c>
      <c r="D3258" s="39" t="str">
        <f>IF(Retenciones!$A100&lt;&gt;"",'Datos del Cliente'!$C$7,"")</f>
        <v/>
      </c>
      <c r="E3258" s="37"/>
    </row>
    <row r="3259" spans="2:5">
      <c r="B3259" s="36"/>
      <c r="C3259" s="38" t="s">
        <v>144</v>
      </c>
      <c r="D3259" s="39" t="str">
        <f>IF(Retenciones!$A100&lt;&gt;"",'Datos del Cliente'!$C$14,"")</f>
        <v/>
      </c>
      <c r="E3259" s="37"/>
    </row>
    <row r="3260" spans="2:5">
      <c r="B3260" s="36"/>
      <c r="E3260" s="37"/>
    </row>
    <row r="3261" spans="2:5" ht="15" customHeight="1">
      <c r="B3261" s="36"/>
      <c r="C3261" s="84" t="s">
        <v>145</v>
      </c>
      <c r="D3261" s="84"/>
      <c r="E3261" s="37"/>
    </row>
    <row r="3262" spans="2:5">
      <c r="B3262" s="36"/>
      <c r="C3262" s="84"/>
      <c r="D3262" s="84"/>
      <c r="E3262" s="37"/>
    </row>
    <row r="3263" spans="2:5">
      <c r="B3263" s="36"/>
      <c r="C3263" s="84"/>
      <c r="D3263" s="84"/>
      <c r="E3263" s="37"/>
    </row>
    <row r="3264" spans="2:5">
      <c r="B3264" s="46"/>
      <c r="C3264" s="47"/>
      <c r="D3264" s="47"/>
      <c r="E3264" s="48"/>
    </row>
    <row r="3266" spans="2:5" ht="25.5" customHeight="1">
      <c r="B3266" s="34"/>
      <c r="C3266" s="85" t="s">
        <v>127</v>
      </c>
      <c r="D3266" s="85"/>
      <c r="E3266" s="35"/>
    </row>
    <row r="3267" spans="2:5">
      <c r="B3267" s="36"/>
      <c r="E3267" s="37"/>
    </row>
    <row r="3268" spans="2:5">
      <c r="B3268" s="36"/>
      <c r="C3268" s="38" t="s">
        <v>128</v>
      </c>
      <c r="D3268" s="39" t="str">
        <f>IF(Retenciones!$A101&lt;&gt;"","0000-"&amp;TEXT(Retenciones!$I101,"YYYY")&amp;"-"&amp;TEXT((N('Datos del Cliente'!$C$17)+COUNTIF(Retenciones!$A$5:$A101,"&lt;&gt;")),"000000"),"")</f>
        <v/>
      </c>
      <c r="E3268" s="37"/>
    </row>
    <row r="3269" spans="2:5">
      <c r="B3269" s="36"/>
      <c r="C3269" s="38" t="s">
        <v>129</v>
      </c>
      <c r="D3269" s="39" t="str">
        <f>IF(Retenciones!$A101&lt;&gt;"",TEXT(Retenciones!$I101,"DD/MM/YYYY"),"")</f>
        <v/>
      </c>
      <c r="E3269" s="37"/>
    </row>
    <row r="3270" spans="2:5">
      <c r="B3270" s="36"/>
      <c r="E3270" s="37"/>
    </row>
    <row r="3271" spans="2:5">
      <c r="B3271" s="36"/>
      <c r="C3271" s="86" t="s">
        <v>130</v>
      </c>
      <c r="D3271" s="86"/>
      <c r="E3271" s="37"/>
    </row>
    <row r="3272" spans="2:5">
      <c r="B3272" s="36"/>
      <c r="C3272" s="38" t="s">
        <v>131</v>
      </c>
      <c r="D3272" s="39" t="str">
        <f>IF(Retenciones!$A101&lt;&gt;"",'Datos del Cliente'!$C$7,"")</f>
        <v/>
      </c>
      <c r="E3272" s="37"/>
    </row>
    <row r="3273" spans="2:5">
      <c r="B3273" s="36"/>
      <c r="C3273" s="38" t="s">
        <v>132</v>
      </c>
      <c r="D3273" s="40" t="str">
        <f>IFERROR(IF(Retenciones!$A101&lt;&gt;"",+('Datos del Cliente'!$C$8),""),"")</f>
        <v/>
      </c>
      <c r="E3273" s="37"/>
    </row>
    <row r="3274" spans="2:5" ht="25.5" customHeight="1">
      <c r="B3274" s="36"/>
      <c r="C3274" s="38" t="s">
        <v>133</v>
      </c>
      <c r="D3274" s="41" t="str">
        <f>IF(Retenciones!$A101&lt;&gt;"",'Datos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274" s="37"/>
    </row>
    <row r="3275" spans="2:5">
      <c r="B3275" s="36"/>
      <c r="E3275" s="37"/>
    </row>
    <row r="3276" spans="2:5">
      <c r="B3276" s="36"/>
      <c r="C3276" s="86" t="s">
        <v>134</v>
      </c>
      <c r="D3276" s="86"/>
      <c r="E3276" s="37"/>
    </row>
    <row r="3277" spans="2:5">
      <c r="B3277" s="36"/>
      <c r="C3277" s="38" t="s">
        <v>131</v>
      </c>
      <c r="D3277" s="39" t="str">
        <f>IFERROR(IF(Retenciones!$A101&lt;&gt;"",INDEX('Sujetos Retenidos'!$B$5:$B$204,MATCH(Retenciones!$O101,'Sujetos Retenidos'!$A$5:$A$204,0)),""),"")</f>
        <v/>
      </c>
      <c r="E3277" s="37"/>
    </row>
    <row r="3278" spans="2:5">
      <c r="B3278" s="36"/>
      <c r="C3278" s="38" t="s">
        <v>132</v>
      </c>
      <c r="D3278" s="40" t="str">
        <f>IFERROR(IF(Retenciones!$A101&lt;&gt;"",+INDEX('Sujetos Retenidos'!$A$5:$A$204,MATCH(Retenciones!$O101,'Sujetos Retenidos'!$A$5:$A$204,0)),""),"")</f>
        <v/>
      </c>
      <c r="E3278" s="37"/>
    </row>
    <row r="3279" spans="2:5" ht="25.5" customHeight="1">
      <c r="B3279" s="36"/>
      <c r="C3279" s="38" t="s">
        <v>133</v>
      </c>
      <c r="D3279" s="41" t="str">
        <f>IFERROR(IF(Retenciones!$A101&lt;&gt;"",INDEX('Sujetos Retenidos'!$C$5:$C$204,MATCH(Retenciones!$O101,'Sujetos Retenidos'!$A$5:$A$204,0))&amp;" Localidad: "&amp;INDEX('Sujetos Retenidos'!$D$5:$D$204,MATCH(Retenciones!$O101,'Sujetos Retenidos'!$A$5:$A$204,0))&amp;" Provincia: "&amp;IF(ISNUMBER(SEARCH(" - ",INDEX('Sujetos Retenidos'!$E$5:$E$204,MATCH(Retenciones!$O101,'Sujetos Retenidos'!$A$5:$A$204,0)))),MID(INDEX('Sujetos Retenidos'!$E$5:$E$204,MATCH(Retenciones!$O101,'Sujetos Retenidos'!$A$5:$A$204,0)),SEARCH(" - ",INDEX('Sujetos Retenidos'!$E$5:$E$204,MATCH(Retenciones!$O101,'Sujetos Retenidos'!$A$5:$A$204,0)))+3,255),INDEX('Sujetos Retenidos'!$E$5:$E$204,MATCH(Retenciones!$O101,'Sujetos Retenidos'!$A$5:$A$204,0)))&amp;" C.P.: "&amp;INDEX('Sujetos Retenidos'!$F$5:$F$204,MATCH(Retenciones!$O101,'Sujetos Retenidos'!$A$5:$A$204,0)),""),"")</f>
        <v/>
      </c>
      <c r="E3279" s="37"/>
    </row>
    <row r="3280" spans="2:5">
      <c r="B3280" s="36"/>
      <c r="E3280" s="37"/>
    </row>
    <row r="3281" spans="2:5">
      <c r="B3281" s="36"/>
      <c r="C3281" s="86" t="s">
        <v>135</v>
      </c>
      <c r="D3281" s="86"/>
      <c r="E3281" s="37"/>
    </row>
    <row r="3282" spans="2:5" ht="21.75" customHeight="1">
      <c r="B3282" s="36"/>
      <c r="C3282" s="38" t="s">
        <v>136</v>
      </c>
      <c r="D3282" s="41" t="str">
        <f>IF(Retenciones!$A101&lt;&gt;"",SUBSTITUTE(IF(ISNUMBER(SEARCH(" (",IF(ISNUMBER(SEARCH(" - ",Retenciones!$E101)),MID(Retenciones!$E101,SEARCH(" - ",Retenciones!$E101)+3,255),Retenciones!$E101))),LEFT(IF(ISNUMBER(SEARCH(" - ",Retenciones!$E101)),MID(Retenciones!$E101,SEARCH(" - ",Retenciones!$E101)+3,255),Retenciones!$E101),SEARCH(" (",IF(ISNUMBER(SEARCH(" - ",Retenciones!$E101)),MID(Retenciones!$E101,SEARCH(" - ",Retenciones!$E101)+3,255),Retenciones!$E101))-1),IF(ISNUMBER(SEARCH(" - ",Retenciones!$E101)),MID(Retenciones!$E101,SEARCH(" - ",Retenciones!$E101)+3,255),Retenciones!$E101)),"—","-"),"")</f>
        <v/>
      </c>
      <c r="E3282" s="37"/>
    </row>
    <row r="3283" spans="2:5" ht="21.75" customHeight="1">
      <c r="B3283" s="36"/>
      <c r="C3283" s="38" t="s">
        <v>137</v>
      </c>
      <c r="D3283" s="41" t="str">
        <f>IF(Retenciones!$A101&lt;&gt;"",IF(ISNUMBER(SEARCH(" - ",Retenciones!$F101)),MID(Retenciones!$F101,SEARCH(" - ",Retenciones!$F101)+3,255),Retenciones!$F101),"")</f>
        <v/>
      </c>
      <c r="E3283" s="37"/>
    </row>
    <row r="3284" spans="2:5" ht="21.75" customHeight="1">
      <c r="B3284" s="36"/>
      <c r="C3284" s="38" t="s">
        <v>138</v>
      </c>
      <c r="D3284" s="41" t="str">
        <f>IF(Retenciones!$A101&lt;&gt;"",Retenciones!$A101&amp;" Nro. "&amp;TEXT(Retenciones!$C101,"000000000000"),"")</f>
        <v/>
      </c>
      <c r="E3284" s="37"/>
    </row>
    <row r="3285" spans="2:5">
      <c r="B3285" s="36"/>
      <c r="C3285" s="38" t="s">
        <v>139</v>
      </c>
      <c r="D3285" s="42" t="str">
        <f>IF(Retenciones!$A101&lt;&gt;"","$ "&amp;IF(MID(TEXT(INT(ROUND(Retenciones!$D101,2)),"000000000000"),1,3)&lt;&gt;"000",TEXT(VALUE(MID(TEXT(INT(ROUND(Retenciones!$D101,2)),"000000000000"),1,3)),"0")&amp;"."&amp;MID(TEXT(INT(ROUND(Retenciones!$D101,2)),"000000000000"),4,3)&amp;"."&amp;MID(TEXT(INT(ROUND(Retenciones!$D101,2)),"000000000000"),7,3)&amp;"."&amp;MID(TEXT(INT(ROUND(Retenciones!$D101,2)),"000000000000"),10,3),IF(MID(TEXT(INT(ROUND(Retenciones!$D101,2)),"000000000000"),4,3)&lt;&gt;"000",TEXT(VALUE(MID(TEXT(INT(ROUND(Retenciones!$D101,2)),"000000000000"),4,3)),"0")&amp;"."&amp;MID(TEXT(INT(ROUND(Retenciones!$D101,2)),"000000000000"),7,3)&amp;"."&amp;MID(TEXT(INT(ROUND(Retenciones!$D101,2)),"000000000000"),10,3),IF(MID(TEXT(INT(ROUND(Retenciones!$D101,2)),"000000000000"),7,3)&lt;&gt;"000",TEXT(VALUE(MID(TEXT(INT(ROUND(Retenciones!$D101,2)),"000000000000"),7,3)),"0")&amp;"."&amp;MID(TEXT(INT(ROUND(Retenciones!$D101,2)),"000000000000"),10,3),TEXT(VALUE(MID(TEXT(INT(ROUND(Retenciones!$D101,2)),"000000000000"),10,3)),"0"))))&amp;","&amp;TEXT(ROUND((ROUND(Retenciones!$D101,2)-INT(ROUND(Retenciones!$D101,2)))*100,0),"00"),"")</f>
        <v/>
      </c>
      <c r="E3285" s="37"/>
    </row>
    <row r="3286" spans="2:5">
      <c r="B3286" s="36"/>
      <c r="C3286" s="38" t="s">
        <v>140</v>
      </c>
      <c r="D3286" s="39" t="str">
        <f>IF(Retenciones!$A101&lt;&gt;"","NO","")</f>
        <v/>
      </c>
      <c r="E3286" s="37"/>
    </row>
    <row r="3287" spans="2:5">
      <c r="B3287" s="36"/>
      <c r="C3287" s="38" t="s">
        <v>141</v>
      </c>
      <c r="D3287" s="43" t="str">
        <f>IF(Retenciones!$A101&lt;&gt;"","$ "&amp;IF(MID(TEXT(INT(ROUND(Retenciones!$K101,2)),"000000000000"),1,3)&lt;&gt;"000",TEXT(VALUE(MID(TEXT(INT(ROUND(Retenciones!$K101,2)),"000000000000"),1,3)),"0")&amp;"."&amp;MID(TEXT(INT(ROUND(Retenciones!$K101,2)),"000000000000"),4,3)&amp;"."&amp;MID(TEXT(INT(ROUND(Retenciones!$K101,2)),"000000000000"),7,3)&amp;"."&amp;MID(TEXT(INT(ROUND(Retenciones!$K101,2)),"000000000000"),10,3),IF(MID(TEXT(INT(ROUND(Retenciones!$K101,2)),"000000000000"),4,3)&lt;&gt;"000",TEXT(VALUE(MID(TEXT(INT(ROUND(Retenciones!$K101,2)),"000000000000"),4,3)),"0")&amp;"."&amp;MID(TEXT(INT(ROUND(Retenciones!$K101,2)),"000000000000"),7,3)&amp;"."&amp;MID(TEXT(INT(ROUND(Retenciones!$K101,2)),"000000000000"),10,3),IF(MID(TEXT(INT(ROUND(Retenciones!$K101,2)),"000000000000"),7,3)&lt;&gt;"000",TEXT(VALUE(MID(TEXT(INT(ROUND(Retenciones!$K101,2)),"000000000000"),7,3)),"0")&amp;"."&amp;MID(TEXT(INT(ROUND(Retenciones!$K101,2)),"000000000000"),10,3),TEXT(VALUE(MID(TEXT(INT(ROUND(Retenciones!$K101,2)),"000000000000"),10,3)),"0"))))&amp;","&amp;TEXT(ROUND((ROUND(Retenciones!$K101,2)-INT(ROUND(Retenciones!$K101,2)))*100,0),"00"),"")</f>
        <v/>
      </c>
      <c r="E3287" s="37"/>
    </row>
    <row r="3288" spans="2:5">
      <c r="B3288" s="36"/>
      <c r="E3288" s="37"/>
    </row>
    <row r="3289" spans="2:5">
      <c r="B3289" s="36"/>
      <c r="E3289" s="37"/>
    </row>
    <row r="3290" spans="2:5">
      <c r="B3290" s="36"/>
      <c r="C3290" s="44" t="s">
        <v>142</v>
      </c>
      <c r="D3290" s="45"/>
      <c r="E3290" s="37"/>
    </row>
    <row r="3291" spans="2:5">
      <c r="B3291" s="36"/>
      <c r="E3291" s="37"/>
    </row>
    <row r="3292" spans="2:5">
      <c r="B3292" s="36"/>
      <c r="C3292" s="38" t="s">
        <v>143</v>
      </c>
      <c r="D3292" s="39" t="str">
        <f>IF(Retenciones!$A101&lt;&gt;"",'Datos del Cliente'!$C$7,"")</f>
        <v/>
      </c>
      <c r="E3292" s="37"/>
    </row>
    <row r="3293" spans="2:5">
      <c r="B3293" s="36"/>
      <c r="C3293" s="38" t="s">
        <v>144</v>
      </c>
      <c r="D3293" s="39" t="str">
        <f>IF(Retenciones!$A101&lt;&gt;"",'Datos del Cliente'!$C$14,"")</f>
        <v/>
      </c>
      <c r="E3293" s="37"/>
    </row>
    <row r="3294" spans="2:5">
      <c r="B3294" s="36"/>
      <c r="E3294" s="37"/>
    </row>
    <row r="3295" spans="2:5" ht="15" customHeight="1">
      <c r="B3295" s="36"/>
      <c r="C3295" s="84" t="s">
        <v>145</v>
      </c>
      <c r="D3295" s="84"/>
      <c r="E3295" s="37"/>
    </row>
    <row r="3296" spans="2:5">
      <c r="B3296" s="36"/>
      <c r="C3296" s="84"/>
      <c r="D3296" s="84"/>
      <c r="E3296" s="37"/>
    </row>
    <row r="3297" spans="2:5">
      <c r="B3297" s="36"/>
      <c r="C3297" s="84"/>
      <c r="D3297" s="84"/>
      <c r="E3297" s="37"/>
    </row>
    <row r="3298" spans="2:5">
      <c r="B3298" s="46"/>
      <c r="C3298" s="47"/>
      <c r="D3298" s="47"/>
      <c r="E3298" s="48"/>
    </row>
    <row r="3300" spans="2:5" ht="25.5" customHeight="1">
      <c r="B3300" s="34"/>
      <c r="C3300" s="85" t="s">
        <v>127</v>
      </c>
      <c r="D3300" s="85"/>
      <c r="E3300" s="35"/>
    </row>
    <row r="3301" spans="2:5">
      <c r="B3301" s="36"/>
      <c r="E3301" s="37"/>
    </row>
    <row r="3302" spans="2:5">
      <c r="B3302" s="36"/>
      <c r="C3302" s="38" t="s">
        <v>128</v>
      </c>
      <c r="D3302" s="39" t="str">
        <f>IF(Retenciones!$A102&lt;&gt;"","0000-"&amp;TEXT(Retenciones!$I102,"YYYY")&amp;"-"&amp;TEXT((N('Datos del Cliente'!$C$17)+COUNTIF(Retenciones!$A$5:$A102,"&lt;&gt;")),"000000"),"")</f>
        <v/>
      </c>
      <c r="E3302" s="37"/>
    </row>
    <row r="3303" spans="2:5">
      <c r="B3303" s="36"/>
      <c r="C3303" s="38" t="s">
        <v>129</v>
      </c>
      <c r="D3303" s="39" t="str">
        <f>IF(Retenciones!$A102&lt;&gt;"",TEXT(Retenciones!$I102,"DD/MM/YYYY"),"")</f>
        <v/>
      </c>
      <c r="E3303" s="37"/>
    </row>
    <row r="3304" spans="2:5">
      <c r="B3304" s="36"/>
      <c r="E3304" s="37"/>
    </row>
    <row r="3305" spans="2:5">
      <c r="B3305" s="36"/>
      <c r="C3305" s="86" t="s">
        <v>130</v>
      </c>
      <c r="D3305" s="86"/>
      <c r="E3305" s="37"/>
    </row>
    <row r="3306" spans="2:5">
      <c r="B3306" s="36"/>
      <c r="C3306" s="38" t="s">
        <v>131</v>
      </c>
      <c r="D3306" s="39" t="str">
        <f>IF(Retenciones!$A102&lt;&gt;"",'Datos del Cliente'!$C$7,"")</f>
        <v/>
      </c>
      <c r="E3306" s="37"/>
    </row>
    <row r="3307" spans="2:5">
      <c r="B3307" s="36"/>
      <c r="C3307" s="38" t="s">
        <v>132</v>
      </c>
      <c r="D3307" s="40" t="str">
        <f>IFERROR(IF(Retenciones!$A102&lt;&gt;"",+('Datos del Cliente'!$C$8),""),"")</f>
        <v/>
      </c>
      <c r="E3307" s="37"/>
    </row>
    <row r="3308" spans="2:5" ht="25.5" customHeight="1">
      <c r="B3308" s="36"/>
      <c r="C3308" s="38" t="s">
        <v>133</v>
      </c>
      <c r="D3308" s="41" t="str">
        <f>IF(Retenciones!$A102&lt;&gt;"",'Datos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308" s="37"/>
    </row>
    <row r="3309" spans="2:5">
      <c r="B3309" s="36"/>
      <c r="E3309" s="37"/>
    </row>
    <row r="3310" spans="2:5">
      <c r="B3310" s="36"/>
      <c r="C3310" s="86" t="s">
        <v>134</v>
      </c>
      <c r="D3310" s="86"/>
      <c r="E3310" s="37"/>
    </row>
    <row r="3311" spans="2:5">
      <c r="B3311" s="36"/>
      <c r="C3311" s="38" t="s">
        <v>131</v>
      </c>
      <c r="D3311" s="39" t="str">
        <f>IFERROR(IF(Retenciones!$A102&lt;&gt;"",INDEX('Sujetos Retenidos'!$B$5:$B$204,MATCH(Retenciones!$O102,'Sujetos Retenidos'!$A$5:$A$204,0)),""),"")</f>
        <v/>
      </c>
      <c r="E3311" s="37"/>
    </row>
    <row r="3312" spans="2:5">
      <c r="B3312" s="36"/>
      <c r="C3312" s="38" t="s">
        <v>132</v>
      </c>
      <c r="D3312" s="40" t="str">
        <f>IFERROR(IF(Retenciones!$A102&lt;&gt;"",+INDEX('Sujetos Retenidos'!$A$5:$A$204,MATCH(Retenciones!$O102,'Sujetos Retenidos'!$A$5:$A$204,0)),""),"")</f>
        <v/>
      </c>
      <c r="E3312" s="37"/>
    </row>
    <row r="3313" spans="2:5" ht="25.5" customHeight="1">
      <c r="B3313" s="36"/>
      <c r="C3313" s="38" t="s">
        <v>133</v>
      </c>
      <c r="D3313" s="41" t="str">
        <f>IFERROR(IF(Retenciones!$A102&lt;&gt;"",INDEX('Sujetos Retenidos'!$C$5:$C$204,MATCH(Retenciones!$O102,'Sujetos Retenidos'!$A$5:$A$204,0))&amp;" Localidad: "&amp;INDEX('Sujetos Retenidos'!$D$5:$D$204,MATCH(Retenciones!$O102,'Sujetos Retenidos'!$A$5:$A$204,0))&amp;" Provincia: "&amp;IF(ISNUMBER(SEARCH(" - ",INDEX('Sujetos Retenidos'!$E$5:$E$204,MATCH(Retenciones!$O102,'Sujetos Retenidos'!$A$5:$A$204,0)))),MID(INDEX('Sujetos Retenidos'!$E$5:$E$204,MATCH(Retenciones!$O102,'Sujetos Retenidos'!$A$5:$A$204,0)),SEARCH(" - ",INDEX('Sujetos Retenidos'!$E$5:$E$204,MATCH(Retenciones!$O102,'Sujetos Retenidos'!$A$5:$A$204,0)))+3,255),INDEX('Sujetos Retenidos'!$E$5:$E$204,MATCH(Retenciones!$O102,'Sujetos Retenidos'!$A$5:$A$204,0)))&amp;" C.P.: "&amp;INDEX('Sujetos Retenidos'!$F$5:$F$204,MATCH(Retenciones!$O102,'Sujetos Retenidos'!$A$5:$A$204,0)),""),"")</f>
        <v/>
      </c>
      <c r="E3313" s="37"/>
    </row>
    <row r="3314" spans="2:5">
      <c r="B3314" s="36"/>
      <c r="E3314" s="37"/>
    </row>
    <row r="3315" spans="2:5">
      <c r="B3315" s="36"/>
      <c r="C3315" s="86" t="s">
        <v>135</v>
      </c>
      <c r="D3315" s="86"/>
      <c r="E3315" s="37"/>
    </row>
    <row r="3316" spans="2:5" ht="21.75" customHeight="1">
      <c r="B3316" s="36"/>
      <c r="C3316" s="38" t="s">
        <v>136</v>
      </c>
      <c r="D3316" s="41" t="str">
        <f>IF(Retenciones!$A102&lt;&gt;"",SUBSTITUTE(IF(ISNUMBER(SEARCH(" (",IF(ISNUMBER(SEARCH(" - ",Retenciones!$E102)),MID(Retenciones!$E102,SEARCH(" - ",Retenciones!$E102)+3,255),Retenciones!$E102))),LEFT(IF(ISNUMBER(SEARCH(" - ",Retenciones!$E102)),MID(Retenciones!$E102,SEARCH(" - ",Retenciones!$E102)+3,255),Retenciones!$E102),SEARCH(" (",IF(ISNUMBER(SEARCH(" - ",Retenciones!$E102)),MID(Retenciones!$E102,SEARCH(" - ",Retenciones!$E102)+3,255),Retenciones!$E102))-1),IF(ISNUMBER(SEARCH(" - ",Retenciones!$E102)),MID(Retenciones!$E102,SEARCH(" - ",Retenciones!$E102)+3,255),Retenciones!$E102)),"—","-"),"")</f>
        <v/>
      </c>
      <c r="E3316" s="37"/>
    </row>
    <row r="3317" spans="2:5" ht="21.75" customHeight="1">
      <c r="B3317" s="36"/>
      <c r="C3317" s="38" t="s">
        <v>137</v>
      </c>
      <c r="D3317" s="41" t="str">
        <f>IF(Retenciones!$A102&lt;&gt;"",IF(ISNUMBER(SEARCH(" - ",Retenciones!$F102)),MID(Retenciones!$F102,SEARCH(" - ",Retenciones!$F102)+3,255),Retenciones!$F102),"")</f>
        <v/>
      </c>
      <c r="E3317" s="37"/>
    </row>
    <row r="3318" spans="2:5" ht="21.75" customHeight="1">
      <c r="B3318" s="36"/>
      <c r="C3318" s="38" t="s">
        <v>138</v>
      </c>
      <c r="D3318" s="41" t="str">
        <f>IF(Retenciones!$A102&lt;&gt;"",Retenciones!$A102&amp;" Nro. "&amp;TEXT(Retenciones!$C102,"000000000000"),"")</f>
        <v/>
      </c>
      <c r="E3318" s="37"/>
    </row>
    <row r="3319" spans="2:5">
      <c r="B3319" s="36"/>
      <c r="C3319" s="38" t="s">
        <v>139</v>
      </c>
      <c r="D3319" s="42" t="str">
        <f>IF(Retenciones!$A102&lt;&gt;"","$ "&amp;IF(MID(TEXT(INT(ROUND(Retenciones!$D102,2)),"000000000000"),1,3)&lt;&gt;"000",TEXT(VALUE(MID(TEXT(INT(ROUND(Retenciones!$D102,2)),"000000000000"),1,3)),"0")&amp;"."&amp;MID(TEXT(INT(ROUND(Retenciones!$D102,2)),"000000000000"),4,3)&amp;"."&amp;MID(TEXT(INT(ROUND(Retenciones!$D102,2)),"000000000000"),7,3)&amp;"."&amp;MID(TEXT(INT(ROUND(Retenciones!$D102,2)),"000000000000"),10,3),IF(MID(TEXT(INT(ROUND(Retenciones!$D102,2)),"000000000000"),4,3)&lt;&gt;"000",TEXT(VALUE(MID(TEXT(INT(ROUND(Retenciones!$D102,2)),"000000000000"),4,3)),"0")&amp;"."&amp;MID(TEXT(INT(ROUND(Retenciones!$D102,2)),"000000000000"),7,3)&amp;"."&amp;MID(TEXT(INT(ROUND(Retenciones!$D102,2)),"000000000000"),10,3),IF(MID(TEXT(INT(ROUND(Retenciones!$D102,2)),"000000000000"),7,3)&lt;&gt;"000",TEXT(VALUE(MID(TEXT(INT(ROUND(Retenciones!$D102,2)),"000000000000"),7,3)),"0")&amp;"."&amp;MID(TEXT(INT(ROUND(Retenciones!$D102,2)),"000000000000"),10,3),TEXT(VALUE(MID(TEXT(INT(ROUND(Retenciones!$D102,2)),"000000000000"),10,3)),"0"))))&amp;","&amp;TEXT(ROUND((ROUND(Retenciones!$D102,2)-INT(ROUND(Retenciones!$D102,2)))*100,0),"00"),"")</f>
        <v/>
      </c>
      <c r="E3319" s="37"/>
    </row>
    <row r="3320" spans="2:5">
      <c r="B3320" s="36"/>
      <c r="C3320" s="38" t="s">
        <v>140</v>
      </c>
      <c r="D3320" s="39" t="str">
        <f>IF(Retenciones!$A102&lt;&gt;"","NO","")</f>
        <v/>
      </c>
      <c r="E3320" s="37"/>
    </row>
    <row r="3321" spans="2:5">
      <c r="B3321" s="36"/>
      <c r="C3321" s="38" t="s">
        <v>141</v>
      </c>
      <c r="D3321" s="43" t="str">
        <f>IF(Retenciones!$A102&lt;&gt;"","$ "&amp;IF(MID(TEXT(INT(ROUND(Retenciones!$K102,2)),"000000000000"),1,3)&lt;&gt;"000",TEXT(VALUE(MID(TEXT(INT(ROUND(Retenciones!$K102,2)),"000000000000"),1,3)),"0")&amp;"."&amp;MID(TEXT(INT(ROUND(Retenciones!$K102,2)),"000000000000"),4,3)&amp;"."&amp;MID(TEXT(INT(ROUND(Retenciones!$K102,2)),"000000000000"),7,3)&amp;"."&amp;MID(TEXT(INT(ROUND(Retenciones!$K102,2)),"000000000000"),10,3),IF(MID(TEXT(INT(ROUND(Retenciones!$K102,2)),"000000000000"),4,3)&lt;&gt;"000",TEXT(VALUE(MID(TEXT(INT(ROUND(Retenciones!$K102,2)),"000000000000"),4,3)),"0")&amp;"."&amp;MID(TEXT(INT(ROUND(Retenciones!$K102,2)),"000000000000"),7,3)&amp;"."&amp;MID(TEXT(INT(ROUND(Retenciones!$K102,2)),"000000000000"),10,3),IF(MID(TEXT(INT(ROUND(Retenciones!$K102,2)),"000000000000"),7,3)&lt;&gt;"000",TEXT(VALUE(MID(TEXT(INT(ROUND(Retenciones!$K102,2)),"000000000000"),7,3)),"0")&amp;"."&amp;MID(TEXT(INT(ROUND(Retenciones!$K102,2)),"000000000000"),10,3),TEXT(VALUE(MID(TEXT(INT(ROUND(Retenciones!$K102,2)),"000000000000"),10,3)),"0"))))&amp;","&amp;TEXT(ROUND((ROUND(Retenciones!$K102,2)-INT(ROUND(Retenciones!$K102,2)))*100,0),"00"),"")</f>
        <v/>
      </c>
      <c r="E3321" s="37"/>
    </row>
    <row r="3322" spans="2:5">
      <c r="B3322" s="36"/>
      <c r="E3322" s="37"/>
    </row>
    <row r="3323" spans="2:5">
      <c r="B3323" s="36"/>
      <c r="E3323" s="37"/>
    </row>
    <row r="3324" spans="2:5">
      <c r="B3324" s="36"/>
      <c r="C3324" s="44" t="s">
        <v>142</v>
      </c>
      <c r="D3324" s="45"/>
      <c r="E3324" s="37"/>
    </row>
    <row r="3325" spans="2:5">
      <c r="B3325" s="36"/>
      <c r="E3325" s="37"/>
    </row>
    <row r="3326" spans="2:5">
      <c r="B3326" s="36"/>
      <c r="C3326" s="38" t="s">
        <v>143</v>
      </c>
      <c r="D3326" s="39" t="str">
        <f>IF(Retenciones!$A102&lt;&gt;"",'Datos del Cliente'!$C$7,"")</f>
        <v/>
      </c>
      <c r="E3326" s="37"/>
    </row>
    <row r="3327" spans="2:5">
      <c r="B3327" s="36"/>
      <c r="C3327" s="38" t="s">
        <v>144</v>
      </c>
      <c r="D3327" s="39" t="str">
        <f>IF(Retenciones!$A102&lt;&gt;"",'Datos del Cliente'!$C$14,"")</f>
        <v/>
      </c>
      <c r="E3327" s="37"/>
    </row>
    <row r="3328" spans="2:5">
      <c r="B3328" s="36"/>
      <c r="E3328" s="37"/>
    </row>
    <row r="3329" spans="2:5" ht="15" customHeight="1">
      <c r="B3329" s="36"/>
      <c r="C3329" s="84" t="s">
        <v>145</v>
      </c>
      <c r="D3329" s="84"/>
      <c r="E3329" s="37"/>
    </row>
    <row r="3330" spans="2:5">
      <c r="B3330" s="36"/>
      <c r="C3330" s="84"/>
      <c r="D3330" s="84"/>
      <c r="E3330" s="37"/>
    </row>
    <row r="3331" spans="2:5">
      <c r="B3331" s="36"/>
      <c r="C3331" s="84"/>
      <c r="D3331" s="84"/>
      <c r="E3331" s="37"/>
    </row>
    <row r="3332" spans="2:5">
      <c r="B3332" s="46"/>
      <c r="C3332" s="47"/>
      <c r="D3332" s="47"/>
      <c r="E3332" s="48"/>
    </row>
    <row r="3334" spans="2:5" ht="25.5" customHeight="1">
      <c r="B3334" s="34"/>
      <c r="C3334" s="85" t="s">
        <v>127</v>
      </c>
      <c r="D3334" s="85"/>
      <c r="E3334" s="35"/>
    </row>
    <row r="3335" spans="2:5">
      <c r="B3335" s="36"/>
      <c r="E3335" s="37"/>
    </row>
    <row r="3336" spans="2:5">
      <c r="B3336" s="36"/>
      <c r="C3336" s="38" t="s">
        <v>128</v>
      </c>
      <c r="D3336" s="39" t="str">
        <f>IF(Retenciones!$A103&lt;&gt;"","0000-"&amp;TEXT(Retenciones!$I103,"YYYY")&amp;"-"&amp;TEXT((N('Datos del Cliente'!$C$17)+COUNTIF(Retenciones!$A$5:$A103,"&lt;&gt;")),"000000"),"")</f>
        <v/>
      </c>
      <c r="E3336" s="37"/>
    </row>
    <row r="3337" spans="2:5">
      <c r="B3337" s="36"/>
      <c r="C3337" s="38" t="s">
        <v>129</v>
      </c>
      <c r="D3337" s="39" t="str">
        <f>IF(Retenciones!$A103&lt;&gt;"",TEXT(Retenciones!$I103,"DD/MM/YYYY"),"")</f>
        <v/>
      </c>
      <c r="E3337" s="37"/>
    </row>
    <row r="3338" spans="2:5">
      <c r="B3338" s="36"/>
      <c r="E3338" s="37"/>
    </row>
    <row r="3339" spans="2:5">
      <c r="B3339" s="36"/>
      <c r="C3339" s="86" t="s">
        <v>130</v>
      </c>
      <c r="D3339" s="86"/>
      <c r="E3339" s="37"/>
    </row>
    <row r="3340" spans="2:5">
      <c r="B3340" s="36"/>
      <c r="C3340" s="38" t="s">
        <v>131</v>
      </c>
      <c r="D3340" s="39" t="str">
        <f>IF(Retenciones!$A103&lt;&gt;"",'Datos del Cliente'!$C$7,"")</f>
        <v/>
      </c>
      <c r="E3340" s="37"/>
    </row>
    <row r="3341" spans="2:5">
      <c r="B3341" s="36"/>
      <c r="C3341" s="38" t="s">
        <v>132</v>
      </c>
      <c r="D3341" s="40" t="str">
        <f>IFERROR(IF(Retenciones!$A103&lt;&gt;"",+('Datos del Cliente'!$C$8),""),"")</f>
        <v/>
      </c>
      <c r="E3341" s="37"/>
    </row>
    <row r="3342" spans="2:5" ht="25.5" customHeight="1">
      <c r="B3342" s="36"/>
      <c r="C3342" s="38" t="s">
        <v>133</v>
      </c>
      <c r="D3342" s="41" t="str">
        <f>IF(Retenciones!$A103&lt;&gt;"",'Datos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342" s="37"/>
    </row>
    <row r="3343" spans="2:5">
      <c r="B3343" s="36"/>
      <c r="E3343" s="37"/>
    </row>
    <row r="3344" spans="2:5">
      <c r="B3344" s="36"/>
      <c r="C3344" s="86" t="s">
        <v>134</v>
      </c>
      <c r="D3344" s="86"/>
      <c r="E3344" s="37"/>
    </row>
    <row r="3345" spans="2:5">
      <c r="B3345" s="36"/>
      <c r="C3345" s="38" t="s">
        <v>131</v>
      </c>
      <c r="D3345" s="39" t="str">
        <f>IFERROR(IF(Retenciones!$A103&lt;&gt;"",INDEX('Sujetos Retenidos'!$B$5:$B$204,MATCH(Retenciones!$O103,'Sujetos Retenidos'!$A$5:$A$204,0)),""),"")</f>
        <v/>
      </c>
      <c r="E3345" s="37"/>
    </row>
    <row r="3346" spans="2:5">
      <c r="B3346" s="36"/>
      <c r="C3346" s="38" t="s">
        <v>132</v>
      </c>
      <c r="D3346" s="40" t="str">
        <f>IFERROR(IF(Retenciones!$A103&lt;&gt;"",+INDEX('Sujetos Retenidos'!$A$5:$A$204,MATCH(Retenciones!$O103,'Sujetos Retenidos'!$A$5:$A$204,0)),""),"")</f>
        <v/>
      </c>
      <c r="E3346" s="37"/>
    </row>
    <row r="3347" spans="2:5" ht="25.5" customHeight="1">
      <c r="B3347" s="36"/>
      <c r="C3347" s="38" t="s">
        <v>133</v>
      </c>
      <c r="D3347" s="41" t="str">
        <f>IFERROR(IF(Retenciones!$A103&lt;&gt;"",INDEX('Sujetos Retenidos'!$C$5:$C$204,MATCH(Retenciones!$O103,'Sujetos Retenidos'!$A$5:$A$204,0))&amp;" Localidad: "&amp;INDEX('Sujetos Retenidos'!$D$5:$D$204,MATCH(Retenciones!$O103,'Sujetos Retenidos'!$A$5:$A$204,0))&amp;" Provincia: "&amp;IF(ISNUMBER(SEARCH(" - ",INDEX('Sujetos Retenidos'!$E$5:$E$204,MATCH(Retenciones!$O103,'Sujetos Retenidos'!$A$5:$A$204,0)))),MID(INDEX('Sujetos Retenidos'!$E$5:$E$204,MATCH(Retenciones!$O103,'Sujetos Retenidos'!$A$5:$A$204,0)),SEARCH(" - ",INDEX('Sujetos Retenidos'!$E$5:$E$204,MATCH(Retenciones!$O103,'Sujetos Retenidos'!$A$5:$A$204,0)))+3,255),INDEX('Sujetos Retenidos'!$E$5:$E$204,MATCH(Retenciones!$O103,'Sujetos Retenidos'!$A$5:$A$204,0)))&amp;" C.P.: "&amp;INDEX('Sujetos Retenidos'!$F$5:$F$204,MATCH(Retenciones!$O103,'Sujetos Retenidos'!$A$5:$A$204,0)),""),"")</f>
        <v/>
      </c>
      <c r="E3347" s="37"/>
    </row>
    <row r="3348" spans="2:5">
      <c r="B3348" s="36"/>
      <c r="E3348" s="37"/>
    </row>
    <row r="3349" spans="2:5">
      <c r="B3349" s="36"/>
      <c r="C3349" s="86" t="s">
        <v>135</v>
      </c>
      <c r="D3349" s="86"/>
      <c r="E3349" s="37"/>
    </row>
    <row r="3350" spans="2:5" ht="21.75" customHeight="1">
      <c r="B3350" s="36"/>
      <c r="C3350" s="38" t="s">
        <v>136</v>
      </c>
      <c r="D3350" s="41" t="str">
        <f>IF(Retenciones!$A103&lt;&gt;"",SUBSTITUTE(IF(ISNUMBER(SEARCH(" (",IF(ISNUMBER(SEARCH(" - ",Retenciones!$E103)),MID(Retenciones!$E103,SEARCH(" - ",Retenciones!$E103)+3,255),Retenciones!$E103))),LEFT(IF(ISNUMBER(SEARCH(" - ",Retenciones!$E103)),MID(Retenciones!$E103,SEARCH(" - ",Retenciones!$E103)+3,255),Retenciones!$E103),SEARCH(" (",IF(ISNUMBER(SEARCH(" - ",Retenciones!$E103)),MID(Retenciones!$E103,SEARCH(" - ",Retenciones!$E103)+3,255),Retenciones!$E103))-1),IF(ISNUMBER(SEARCH(" - ",Retenciones!$E103)),MID(Retenciones!$E103,SEARCH(" - ",Retenciones!$E103)+3,255),Retenciones!$E103)),"—","-"),"")</f>
        <v/>
      </c>
      <c r="E3350" s="37"/>
    </row>
    <row r="3351" spans="2:5" ht="21.75" customHeight="1">
      <c r="B3351" s="36"/>
      <c r="C3351" s="38" t="s">
        <v>137</v>
      </c>
      <c r="D3351" s="41" t="str">
        <f>IF(Retenciones!$A103&lt;&gt;"",IF(ISNUMBER(SEARCH(" - ",Retenciones!$F103)),MID(Retenciones!$F103,SEARCH(" - ",Retenciones!$F103)+3,255),Retenciones!$F103),"")</f>
        <v/>
      </c>
      <c r="E3351" s="37"/>
    </row>
    <row r="3352" spans="2:5" ht="21.75" customHeight="1">
      <c r="B3352" s="36"/>
      <c r="C3352" s="38" t="s">
        <v>138</v>
      </c>
      <c r="D3352" s="41" t="str">
        <f>IF(Retenciones!$A103&lt;&gt;"",Retenciones!$A103&amp;" Nro. "&amp;TEXT(Retenciones!$C103,"000000000000"),"")</f>
        <v/>
      </c>
      <c r="E3352" s="37"/>
    </row>
    <row r="3353" spans="2:5">
      <c r="B3353" s="36"/>
      <c r="C3353" s="38" t="s">
        <v>139</v>
      </c>
      <c r="D3353" s="42" t="str">
        <f>IF(Retenciones!$A103&lt;&gt;"","$ "&amp;IF(MID(TEXT(INT(ROUND(Retenciones!$D103,2)),"000000000000"),1,3)&lt;&gt;"000",TEXT(VALUE(MID(TEXT(INT(ROUND(Retenciones!$D103,2)),"000000000000"),1,3)),"0")&amp;"."&amp;MID(TEXT(INT(ROUND(Retenciones!$D103,2)),"000000000000"),4,3)&amp;"."&amp;MID(TEXT(INT(ROUND(Retenciones!$D103,2)),"000000000000"),7,3)&amp;"."&amp;MID(TEXT(INT(ROUND(Retenciones!$D103,2)),"000000000000"),10,3),IF(MID(TEXT(INT(ROUND(Retenciones!$D103,2)),"000000000000"),4,3)&lt;&gt;"000",TEXT(VALUE(MID(TEXT(INT(ROUND(Retenciones!$D103,2)),"000000000000"),4,3)),"0")&amp;"."&amp;MID(TEXT(INT(ROUND(Retenciones!$D103,2)),"000000000000"),7,3)&amp;"."&amp;MID(TEXT(INT(ROUND(Retenciones!$D103,2)),"000000000000"),10,3),IF(MID(TEXT(INT(ROUND(Retenciones!$D103,2)),"000000000000"),7,3)&lt;&gt;"000",TEXT(VALUE(MID(TEXT(INT(ROUND(Retenciones!$D103,2)),"000000000000"),7,3)),"0")&amp;"."&amp;MID(TEXT(INT(ROUND(Retenciones!$D103,2)),"000000000000"),10,3),TEXT(VALUE(MID(TEXT(INT(ROUND(Retenciones!$D103,2)),"000000000000"),10,3)),"0"))))&amp;","&amp;TEXT(ROUND((ROUND(Retenciones!$D103,2)-INT(ROUND(Retenciones!$D103,2)))*100,0),"00"),"")</f>
        <v/>
      </c>
      <c r="E3353" s="37"/>
    </row>
    <row r="3354" spans="2:5">
      <c r="B3354" s="36"/>
      <c r="C3354" s="38" t="s">
        <v>140</v>
      </c>
      <c r="D3354" s="39" t="str">
        <f>IF(Retenciones!$A103&lt;&gt;"","NO","")</f>
        <v/>
      </c>
      <c r="E3354" s="37"/>
    </row>
    <row r="3355" spans="2:5">
      <c r="B3355" s="36"/>
      <c r="C3355" s="38" t="s">
        <v>141</v>
      </c>
      <c r="D3355" s="43" t="str">
        <f>IF(Retenciones!$A103&lt;&gt;"","$ "&amp;IF(MID(TEXT(INT(ROUND(Retenciones!$K103,2)),"000000000000"),1,3)&lt;&gt;"000",TEXT(VALUE(MID(TEXT(INT(ROUND(Retenciones!$K103,2)),"000000000000"),1,3)),"0")&amp;"."&amp;MID(TEXT(INT(ROUND(Retenciones!$K103,2)),"000000000000"),4,3)&amp;"."&amp;MID(TEXT(INT(ROUND(Retenciones!$K103,2)),"000000000000"),7,3)&amp;"."&amp;MID(TEXT(INT(ROUND(Retenciones!$K103,2)),"000000000000"),10,3),IF(MID(TEXT(INT(ROUND(Retenciones!$K103,2)),"000000000000"),4,3)&lt;&gt;"000",TEXT(VALUE(MID(TEXT(INT(ROUND(Retenciones!$K103,2)),"000000000000"),4,3)),"0")&amp;"."&amp;MID(TEXT(INT(ROUND(Retenciones!$K103,2)),"000000000000"),7,3)&amp;"."&amp;MID(TEXT(INT(ROUND(Retenciones!$K103,2)),"000000000000"),10,3),IF(MID(TEXT(INT(ROUND(Retenciones!$K103,2)),"000000000000"),7,3)&lt;&gt;"000",TEXT(VALUE(MID(TEXT(INT(ROUND(Retenciones!$K103,2)),"000000000000"),7,3)),"0")&amp;"."&amp;MID(TEXT(INT(ROUND(Retenciones!$K103,2)),"000000000000"),10,3),TEXT(VALUE(MID(TEXT(INT(ROUND(Retenciones!$K103,2)),"000000000000"),10,3)),"0"))))&amp;","&amp;TEXT(ROUND((ROUND(Retenciones!$K103,2)-INT(ROUND(Retenciones!$K103,2)))*100,0),"00"),"")</f>
        <v/>
      </c>
      <c r="E3355" s="37"/>
    </row>
    <row r="3356" spans="2:5">
      <c r="B3356" s="36"/>
      <c r="E3356" s="37"/>
    </row>
    <row r="3357" spans="2:5">
      <c r="B3357" s="36"/>
      <c r="E3357" s="37"/>
    </row>
    <row r="3358" spans="2:5">
      <c r="B3358" s="36"/>
      <c r="C3358" s="44" t="s">
        <v>142</v>
      </c>
      <c r="D3358" s="45"/>
      <c r="E3358" s="37"/>
    </row>
    <row r="3359" spans="2:5">
      <c r="B3359" s="36"/>
      <c r="E3359" s="37"/>
    </row>
    <row r="3360" spans="2:5">
      <c r="B3360" s="36"/>
      <c r="C3360" s="38" t="s">
        <v>143</v>
      </c>
      <c r="D3360" s="39" t="str">
        <f>IF(Retenciones!$A103&lt;&gt;"",'Datos del Cliente'!$C$7,"")</f>
        <v/>
      </c>
      <c r="E3360" s="37"/>
    </row>
    <row r="3361" spans="2:5">
      <c r="B3361" s="36"/>
      <c r="C3361" s="38" t="s">
        <v>144</v>
      </c>
      <c r="D3361" s="39" t="str">
        <f>IF(Retenciones!$A103&lt;&gt;"",'Datos del Cliente'!$C$14,"")</f>
        <v/>
      </c>
      <c r="E3361" s="37"/>
    </row>
    <row r="3362" spans="2:5">
      <c r="B3362" s="36"/>
      <c r="E3362" s="37"/>
    </row>
    <row r="3363" spans="2:5" ht="15" customHeight="1">
      <c r="B3363" s="36"/>
      <c r="C3363" s="84" t="s">
        <v>145</v>
      </c>
      <c r="D3363" s="84"/>
      <c r="E3363" s="37"/>
    </row>
    <row r="3364" spans="2:5">
      <c r="B3364" s="36"/>
      <c r="C3364" s="84"/>
      <c r="D3364" s="84"/>
      <c r="E3364" s="37"/>
    </row>
    <row r="3365" spans="2:5">
      <c r="B3365" s="36"/>
      <c r="C3365" s="84"/>
      <c r="D3365" s="84"/>
      <c r="E3365" s="37"/>
    </row>
    <row r="3366" spans="2:5">
      <c r="B3366" s="46"/>
      <c r="C3366" s="47"/>
      <c r="D3366" s="47"/>
      <c r="E3366" s="48"/>
    </row>
    <row r="3368" spans="2:5" ht="25.5" customHeight="1">
      <c r="B3368" s="34"/>
      <c r="C3368" s="85" t="s">
        <v>127</v>
      </c>
      <c r="D3368" s="85"/>
      <c r="E3368" s="35"/>
    </row>
    <row r="3369" spans="2:5">
      <c r="B3369" s="36"/>
      <c r="E3369" s="37"/>
    </row>
    <row r="3370" spans="2:5">
      <c r="B3370" s="36"/>
      <c r="C3370" s="38" t="s">
        <v>128</v>
      </c>
      <c r="D3370" s="39" t="str">
        <f>IF(Retenciones!$A104&lt;&gt;"","0000-"&amp;TEXT(Retenciones!$I104,"YYYY")&amp;"-"&amp;TEXT((N('Datos del Cliente'!$C$17)+COUNTIF(Retenciones!$A$5:$A104,"&lt;&gt;")),"000000"),"")</f>
        <v/>
      </c>
      <c r="E3370" s="37"/>
    </row>
    <row r="3371" spans="2:5">
      <c r="B3371" s="36"/>
      <c r="C3371" s="38" t="s">
        <v>129</v>
      </c>
      <c r="D3371" s="39" t="str">
        <f>IF(Retenciones!$A104&lt;&gt;"",TEXT(Retenciones!$I104,"DD/MM/YYYY"),"")</f>
        <v/>
      </c>
      <c r="E3371" s="37"/>
    </row>
    <row r="3372" spans="2:5">
      <c r="B3372" s="36"/>
      <c r="E3372" s="37"/>
    </row>
    <row r="3373" spans="2:5">
      <c r="B3373" s="36"/>
      <c r="C3373" s="86" t="s">
        <v>130</v>
      </c>
      <c r="D3373" s="86"/>
      <c r="E3373" s="37"/>
    </row>
    <row r="3374" spans="2:5">
      <c r="B3374" s="36"/>
      <c r="C3374" s="38" t="s">
        <v>131</v>
      </c>
      <c r="D3374" s="39" t="str">
        <f>IF(Retenciones!$A104&lt;&gt;"",'Datos del Cliente'!$C$7,"")</f>
        <v/>
      </c>
      <c r="E3374" s="37"/>
    </row>
    <row r="3375" spans="2:5">
      <c r="B3375" s="36"/>
      <c r="C3375" s="38" t="s">
        <v>132</v>
      </c>
      <c r="D3375" s="40" t="str">
        <f>IFERROR(IF(Retenciones!$A104&lt;&gt;"",+('Datos del Cliente'!$C$8),""),"")</f>
        <v/>
      </c>
      <c r="E3375" s="37"/>
    </row>
    <row r="3376" spans="2:5" ht="25.5" customHeight="1">
      <c r="B3376" s="36"/>
      <c r="C3376" s="38" t="s">
        <v>133</v>
      </c>
      <c r="D3376" s="41" t="str">
        <f>IF(Retenciones!$A104&lt;&gt;"",'Datos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376" s="37"/>
    </row>
    <row r="3377" spans="2:5">
      <c r="B3377" s="36"/>
      <c r="E3377" s="37"/>
    </row>
    <row r="3378" spans="2:5">
      <c r="B3378" s="36"/>
      <c r="C3378" s="86" t="s">
        <v>134</v>
      </c>
      <c r="D3378" s="86"/>
      <c r="E3378" s="37"/>
    </row>
    <row r="3379" spans="2:5">
      <c r="B3379" s="36"/>
      <c r="C3379" s="38" t="s">
        <v>131</v>
      </c>
      <c r="D3379" s="39" t="str">
        <f>IFERROR(IF(Retenciones!$A104&lt;&gt;"",INDEX('Sujetos Retenidos'!$B$5:$B$204,MATCH(Retenciones!$O104,'Sujetos Retenidos'!$A$5:$A$204,0)),""),"")</f>
        <v/>
      </c>
      <c r="E3379" s="37"/>
    </row>
    <row r="3380" spans="2:5">
      <c r="B3380" s="36"/>
      <c r="C3380" s="38" t="s">
        <v>132</v>
      </c>
      <c r="D3380" s="40" t="str">
        <f>IFERROR(IF(Retenciones!$A104&lt;&gt;"",+INDEX('Sujetos Retenidos'!$A$5:$A$204,MATCH(Retenciones!$O104,'Sujetos Retenidos'!$A$5:$A$204,0)),""),"")</f>
        <v/>
      </c>
      <c r="E3380" s="37"/>
    </row>
    <row r="3381" spans="2:5" ht="25.5" customHeight="1">
      <c r="B3381" s="36"/>
      <c r="C3381" s="38" t="s">
        <v>133</v>
      </c>
      <c r="D3381" s="41" t="str">
        <f>IFERROR(IF(Retenciones!$A104&lt;&gt;"",INDEX('Sujetos Retenidos'!$C$5:$C$204,MATCH(Retenciones!$O104,'Sujetos Retenidos'!$A$5:$A$204,0))&amp;" Localidad: "&amp;INDEX('Sujetos Retenidos'!$D$5:$D$204,MATCH(Retenciones!$O104,'Sujetos Retenidos'!$A$5:$A$204,0))&amp;" Provincia: "&amp;IF(ISNUMBER(SEARCH(" - ",INDEX('Sujetos Retenidos'!$E$5:$E$204,MATCH(Retenciones!$O104,'Sujetos Retenidos'!$A$5:$A$204,0)))),MID(INDEX('Sujetos Retenidos'!$E$5:$E$204,MATCH(Retenciones!$O104,'Sujetos Retenidos'!$A$5:$A$204,0)),SEARCH(" - ",INDEX('Sujetos Retenidos'!$E$5:$E$204,MATCH(Retenciones!$O104,'Sujetos Retenidos'!$A$5:$A$204,0)))+3,255),INDEX('Sujetos Retenidos'!$E$5:$E$204,MATCH(Retenciones!$O104,'Sujetos Retenidos'!$A$5:$A$204,0)))&amp;" C.P.: "&amp;INDEX('Sujetos Retenidos'!$F$5:$F$204,MATCH(Retenciones!$O104,'Sujetos Retenidos'!$A$5:$A$204,0)),""),"")</f>
        <v/>
      </c>
      <c r="E3381" s="37"/>
    </row>
    <row r="3382" spans="2:5">
      <c r="B3382" s="36"/>
      <c r="E3382" s="37"/>
    </row>
    <row r="3383" spans="2:5">
      <c r="B3383" s="36"/>
      <c r="C3383" s="86" t="s">
        <v>135</v>
      </c>
      <c r="D3383" s="86"/>
      <c r="E3383" s="37"/>
    </row>
    <row r="3384" spans="2:5" ht="21.75" customHeight="1">
      <c r="B3384" s="36"/>
      <c r="C3384" s="38" t="s">
        <v>136</v>
      </c>
      <c r="D3384" s="41" t="str">
        <f>IF(Retenciones!$A104&lt;&gt;"",SUBSTITUTE(IF(ISNUMBER(SEARCH(" (",IF(ISNUMBER(SEARCH(" - ",Retenciones!$E104)),MID(Retenciones!$E104,SEARCH(" - ",Retenciones!$E104)+3,255),Retenciones!$E104))),LEFT(IF(ISNUMBER(SEARCH(" - ",Retenciones!$E104)),MID(Retenciones!$E104,SEARCH(" - ",Retenciones!$E104)+3,255),Retenciones!$E104),SEARCH(" (",IF(ISNUMBER(SEARCH(" - ",Retenciones!$E104)),MID(Retenciones!$E104,SEARCH(" - ",Retenciones!$E104)+3,255),Retenciones!$E104))-1),IF(ISNUMBER(SEARCH(" - ",Retenciones!$E104)),MID(Retenciones!$E104,SEARCH(" - ",Retenciones!$E104)+3,255),Retenciones!$E104)),"—","-"),"")</f>
        <v/>
      </c>
      <c r="E3384" s="37"/>
    </row>
    <row r="3385" spans="2:5" ht="21.75" customHeight="1">
      <c r="B3385" s="36"/>
      <c r="C3385" s="38" t="s">
        <v>137</v>
      </c>
      <c r="D3385" s="41" t="str">
        <f>IF(Retenciones!$A104&lt;&gt;"",IF(ISNUMBER(SEARCH(" - ",Retenciones!$F104)),MID(Retenciones!$F104,SEARCH(" - ",Retenciones!$F104)+3,255),Retenciones!$F104),"")</f>
        <v/>
      </c>
      <c r="E3385" s="37"/>
    </row>
    <row r="3386" spans="2:5" ht="21.75" customHeight="1">
      <c r="B3386" s="36"/>
      <c r="C3386" s="38" t="s">
        <v>138</v>
      </c>
      <c r="D3386" s="41" t="str">
        <f>IF(Retenciones!$A104&lt;&gt;"",Retenciones!$A104&amp;" Nro. "&amp;TEXT(Retenciones!$C104,"000000000000"),"")</f>
        <v/>
      </c>
      <c r="E3386" s="37"/>
    </row>
    <row r="3387" spans="2:5">
      <c r="B3387" s="36"/>
      <c r="C3387" s="38" t="s">
        <v>139</v>
      </c>
      <c r="D3387" s="42" t="str">
        <f>IF(Retenciones!$A104&lt;&gt;"","$ "&amp;IF(MID(TEXT(INT(ROUND(Retenciones!$D104,2)),"000000000000"),1,3)&lt;&gt;"000",TEXT(VALUE(MID(TEXT(INT(ROUND(Retenciones!$D104,2)),"000000000000"),1,3)),"0")&amp;"."&amp;MID(TEXT(INT(ROUND(Retenciones!$D104,2)),"000000000000"),4,3)&amp;"."&amp;MID(TEXT(INT(ROUND(Retenciones!$D104,2)),"000000000000"),7,3)&amp;"."&amp;MID(TEXT(INT(ROUND(Retenciones!$D104,2)),"000000000000"),10,3),IF(MID(TEXT(INT(ROUND(Retenciones!$D104,2)),"000000000000"),4,3)&lt;&gt;"000",TEXT(VALUE(MID(TEXT(INT(ROUND(Retenciones!$D104,2)),"000000000000"),4,3)),"0")&amp;"."&amp;MID(TEXT(INT(ROUND(Retenciones!$D104,2)),"000000000000"),7,3)&amp;"."&amp;MID(TEXT(INT(ROUND(Retenciones!$D104,2)),"000000000000"),10,3),IF(MID(TEXT(INT(ROUND(Retenciones!$D104,2)),"000000000000"),7,3)&lt;&gt;"000",TEXT(VALUE(MID(TEXT(INT(ROUND(Retenciones!$D104,2)),"000000000000"),7,3)),"0")&amp;"."&amp;MID(TEXT(INT(ROUND(Retenciones!$D104,2)),"000000000000"),10,3),TEXT(VALUE(MID(TEXT(INT(ROUND(Retenciones!$D104,2)),"000000000000"),10,3)),"0"))))&amp;","&amp;TEXT(ROUND((ROUND(Retenciones!$D104,2)-INT(ROUND(Retenciones!$D104,2)))*100,0),"00"),"")</f>
        <v/>
      </c>
      <c r="E3387" s="37"/>
    </row>
    <row r="3388" spans="2:5">
      <c r="B3388" s="36"/>
      <c r="C3388" s="38" t="s">
        <v>140</v>
      </c>
      <c r="D3388" s="39" t="str">
        <f>IF(Retenciones!$A104&lt;&gt;"","NO","")</f>
        <v/>
      </c>
      <c r="E3388" s="37"/>
    </row>
    <row r="3389" spans="2:5">
      <c r="B3389" s="36"/>
      <c r="C3389" s="38" t="s">
        <v>141</v>
      </c>
      <c r="D3389" s="43" t="str">
        <f>IF(Retenciones!$A104&lt;&gt;"","$ "&amp;IF(MID(TEXT(INT(ROUND(Retenciones!$K104,2)),"000000000000"),1,3)&lt;&gt;"000",TEXT(VALUE(MID(TEXT(INT(ROUND(Retenciones!$K104,2)),"000000000000"),1,3)),"0")&amp;"."&amp;MID(TEXT(INT(ROUND(Retenciones!$K104,2)),"000000000000"),4,3)&amp;"."&amp;MID(TEXT(INT(ROUND(Retenciones!$K104,2)),"000000000000"),7,3)&amp;"."&amp;MID(TEXT(INT(ROUND(Retenciones!$K104,2)),"000000000000"),10,3),IF(MID(TEXT(INT(ROUND(Retenciones!$K104,2)),"000000000000"),4,3)&lt;&gt;"000",TEXT(VALUE(MID(TEXT(INT(ROUND(Retenciones!$K104,2)),"000000000000"),4,3)),"0")&amp;"."&amp;MID(TEXT(INT(ROUND(Retenciones!$K104,2)),"000000000000"),7,3)&amp;"."&amp;MID(TEXT(INT(ROUND(Retenciones!$K104,2)),"000000000000"),10,3),IF(MID(TEXT(INT(ROUND(Retenciones!$K104,2)),"000000000000"),7,3)&lt;&gt;"000",TEXT(VALUE(MID(TEXT(INT(ROUND(Retenciones!$K104,2)),"000000000000"),7,3)),"0")&amp;"."&amp;MID(TEXT(INT(ROUND(Retenciones!$K104,2)),"000000000000"),10,3),TEXT(VALUE(MID(TEXT(INT(ROUND(Retenciones!$K104,2)),"000000000000"),10,3)),"0"))))&amp;","&amp;TEXT(ROUND((ROUND(Retenciones!$K104,2)-INT(ROUND(Retenciones!$K104,2)))*100,0),"00"),"")</f>
        <v/>
      </c>
      <c r="E3389" s="37"/>
    </row>
    <row r="3390" spans="2:5">
      <c r="B3390" s="36"/>
      <c r="E3390" s="37"/>
    </row>
    <row r="3391" spans="2:5">
      <c r="B3391" s="36"/>
      <c r="E3391" s="37"/>
    </row>
    <row r="3392" spans="2:5">
      <c r="B3392" s="36"/>
      <c r="C3392" s="44" t="s">
        <v>142</v>
      </c>
      <c r="D3392" s="45"/>
      <c r="E3392" s="37"/>
    </row>
    <row r="3393" spans="2:5">
      <c r="B3393" s="36"/>
      <c r="E3393" s="37"/>
    </row>
    <row r="3394" spans="2:5">
      <c r="B3394" s="36"/>
      <c r="C3394" s="38" t="s">
        <v>143</v>
      </c>
      <c r="D3394" s="39" t="str">
        <f>IF(Retenciones!$A104&lt;&gt;"",'Datos del Cliente'!$C$7,"")</f>
        <v/>
      </c>
      <c r="E3394" s="37"/>
    </row>
    <row r="3395" spans="2:5">
      <c r="B3395" s="36"/>
      <c r="C3395" s="38" t="s">
        <v>144</v>
      </c>
      <c r="D3395" s="39" t="str">
        <f>IF(Retenciones!$A104&lt;&gt;"",'Datos del Cliente'!$C$14,"")</f>
        <v/>
      </c>
      <c r="E3395" s="37"/>
    </row>
    <row r="3396" spans="2:5">
      <c r="B3396" s="36"/>
      <c r="E3396" s="37"/>
    </row>
    <row r="3397" spans="2:5" ht="15" customHeight="1">
      <c r="B3397" s="36"/>
      <c r="C3397" s="84" t="s">
        <v>145</v>
      </c>
      <c r="D3397" s="84"/>
      <c r="E3397" s="37"/>
    </row>
    <row r="3398" spans="2:5">
      <c r="B3398" s="36"/>
      <c r="C3398" s="84"/>
      <c r="D3398" s="84"/>
      <c r="E3398" s="37"/>
    </row>
    <row r="3399" spans="2:5">
      <c r="B3399" s="36"/>
      <c r="C3399" s="84"/>
      <c r="D3399" s="84"/>
      <c r="E3399" s="37"/>
    </row>
    <row r="3400" spans="2:5">
      <c r="B3400" s="46"/>
      <c r="C3400" s="47"/>
      <c r="D3400" s="47"/>
      <c r="E3400" s="48"/>
    </row>
    <row r="3402" spans="2:5" ht="25.5" customHeight="1">
      <c r="B3402" s="34"/>
      <c r="C3402" s="85" t="s">
        <v>127</v>
      </c>
      <c r="D3402" s="85"/>
      <c r="E3402" s="35"/>
    </row>
    <row r="3403" spans="2:5">
      <c r="B3403" s="36"/>
      <c r="E3403" s="37"/>
    </row>
    <row r="3404" spans="2:5">
      <c r="B3404" s="36"/>
      <c r="C3404" s="38" t="s">
        <v>128</v>
      </c>
      <c r="D3404" s="39" t="str">
        <f>IF(Retenciones!$A105&lt;&gt;"","0000-"&amp;TEXT(Retenciones!$I105,"YYYY")&amp;"-"&amp;TEXT((N('Datos del Cliente'!$C$17)+COUNTIF(Retenciones!$A$5:$A105,"&lt;&gt;")),"000000"),"")</f>
        <v/>
      </c>
      <c r="E3404" s="37"/>
    </row>
    <row r="3405" spans="2:5">
      <c r="B3405" s="36"/>
      <c r="C3405" s="38" t="s">
        <v>129</v>
      </c>
      <c r="D3405" s="39" t="str">
        <f>IF(Retenciones!$A105&lt;&gt;"",TEXT(Retenciones!$I105,"DD/MM/YYYY"),"")</f>
        <v/>
      </c>
      <c r="E3405" s="37"/>
    </row>
    <row r="3406" spans="2:5">
      <c r="B3406" s="36"/>
      <c r="E3406" s="37"/>
    </row>
    <row r="3407" spans="2:5">
      <c r="B3407" s="36"/>
      <c r="C3407" s="86" t="s">
        <v>130</v>
      </c>
      <c r="D3407" s="86"/>
      <c r="E3407" s="37"/>
    </row>
    <row r="3408" spans="2:5">
      <c r="B3408" s="36"/>
      <c r="C3408" s="38" t="s">
        <v>131</v>
      </c>
      <c r="D3408" s="39" t="str">
        <f>IF(Retenciones!$A105&lt;&gt;"",'Datos del Cliente'!$C$7,"")</f>
        <v/>
      </c>
      <c r="E3408" s="37"/>
    </row>
    <row r="3409" spans="2:5">
      <c r="B3409" s="36"/>
      <c r="C3409" s="38" t="s">
        <v>132</v>
      </c>
      <c r="D3409" s="40" t="str">
        <f>IFERROR(IF(Retenciones!$A105&lt;&gt;"",+('Datos del Cliente'!$C$8),""),"")</f>
        <v/>
      </c>
      <c r="E3409" s="37"/>
    </row>
    <row r="3410" spans="2:5" ht="25.5" customHeight="1">
      <c r="B3410" s="36"/>
      <c r="C3410" s="38" t="s">
        <v>133</v>
      </c>
      <c r="D3410" s="41" t="str">
        <f>IF(Retenciones!$A105&lt;&gt;"",'Datos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410" s="37"/>
    </row>
    <row r="3411" spans="2:5">
      <c r="B3411" s="36"/>
      <c r="E3411" s="37"/>
    </row>
    <row r="3412" spans="2:5">
      <c r="B3412" s="36"/>
      <c r="C3412" s="86" t="s">
        <v>134</v>
      </c>
      <c r="D3412" s="86"/>
      <c r="E3412" s="37"/>
    </row>
    <row r="3413" spans="2:5">
      <c r="B3413" s="36"/>
      <c r="C3413" s="38" t="s">
        <v>131</v>
      </c>
      <c r="D3413" s="39" t="str">
        <f>IFERROR(IF(Retenciones!$A105&lt;&gt;"",INDEX('Sujetos Retenidos'!$B$5:$B$204,MATCH(Retenciones!$O105,'Sujetos Retenidos'!$A$5:$A$204,0)),""),"")</f>
        <v/>
      </c>
      <c r="E3413" s="37"/>
    </row>
    <row r="3414" spans="2:5">
      <c r="B3414" s="36"/>
      <c r="C3414" s="38" t="s">
        <v>132</v>
      </c>
      <c r="D3414" s="40" t="str">
        <f>IFERROR(IF(Retenciones!$A105&lt;&gt;"",+INDEX('Sujetos Retenidos'!$A$5:$A$204,MATCH(Retenciones!$O105,'Sujetos Retenidos'!$A$5:$A$204,0)),""),"")</f>
        <v/>
      </c>
      <c r="E3414" s="37"/>
    </row>
    <row r="3415" spans="2:5" ht="25.5" customHeight="1">
      <c r="B3415" s="36"/>
      <c r="C3415" s="38" t="s">
        <v>133</v>
      </c>
      <c r="D3415" s="41" t="str">
        <f>IFERROR(IF(Retenciones!$A105&lt;&gt;"",INDEX('Sujetos Retenidos'!$C$5:$C$204,MATCH(Retenciones!$O105,'Sujetos Retenidos'!$A$5:$A$204,0))&amp;" Localidad: "&amp;INDEX('Sujetos Retenidos'!$D$5:$D$204,MATCH(Retenciones!$O105,'Sujetos Retenidos'!$A$5:$A$204,0))&amp;" Provincia: "&amp;IF(ISNUMBER(SEARCH(" - ",INDEX('Sujetos Retenidos'!$E$5:$E$204,MATCH(Retenciones!$O105,'Sujetos Retenidos'!$A$5:$A$204,0)))),MID(INDEX('Sujetos Retenidos'!$E$5:$E$204,MATCH(Retenciones!$O105,'Sujetos Retenidos'!$A$5:$A$204,0)),SEARCH(" - ",INDEX('Sujetos Retenidos'!$E$5:$E$204,MATCH(Retenciones!$O105,'Sujetos Retenidos'!$A$5:$A$204,0)))+3,255),INDEX('Sujetos Retenidos'!$E$5:$E$204,MATCH(Retenciones!$O105,'Sujetos Retenidos'!$A$5:$A$204,0)))&amp;" C.P.: "&amp;INDEX('Sujetos Retenidos'!$F$5:$F$204,MATCH(Retenciones!$O105,'Sujetos Retenidos'!$A$5:$A$204,0)),""),"")</f>
        <v/>
      </c>
      <c r="E3415" s="37"/>
    </row>
    <row r="3416" spans="2:5">
      <c r="B3416" s="36"/>
      <c r="E3416" s="37"/>
    </row>
    <row r="3417" spans="2:5">
      <c r="B3417" s="36"/>
      <c r="C3417" s="86" t="s">
        <v>135</v>
      </c>
      <c r="D3417" s="86"/>
      <c r="E3417" s="37"/>
    </row>
    <row r="3418" spans="2:5" ht="21.75" customHeight="1">
      <c r="B3418" s="36"/>
      <c r="C3418" s="38" t="s">
        <v>136</v>
      </c>
      <c r="D3418" s="41" t="str">
        <f>IF(Retenciones!$A105&lt;&gt;"",SUBSTITUTE(IF(ISNUMBER(SEARCH(" (",IF(ISNUMBER(SEARCH(" - ",Retenciones!$E105)),MID(Retenciones!$E105,SEARCH(" - ",Retenciones!$E105)+3,255),Retenciones!$E105))),LEFT(IF(ISNUMBER(SEARCH(" - ",Retenciones!$E105)),MID(Retenciones!$E105,SEARCH(" - ",Retenciones!$E105)+3,255),Retenciones!$E105),SEARCH(" (",IF(ISNUMBER(SEARCH(" - ",Retenciones!$E105)),MID(Retenciones!$E105,SEARCH(" - ",Retenciones!$E105)+3,255),Retenciones!$E105))-1),IF(ISNUMBER(SEARCH(" - ",Retenciones!$E105)),MID(Retenciones!$E105,SEARCH(" - ",Retenciones!$E105)+3,255),Retenciones!$E105)),"—","-"),"")</f>
        <v/>
      </c>
      <c r="E3418" s="37"/>
    </row>
    <row r="3419" spans="2:5" ht="21.75" customHeight="1">
      <c r="B3419" s="36"/>
      <c r="C3419" s="38" t="s">
        <v>137</v>
      </c>
      <c r="D3419" s="41" t="str">
        <f>IF(Retenciones!$A105&lt;&gt;"",IF(ISNUMBER(SEARCH(" - ",Retenciones!$F105)),MID(Retenciones!$F105,SEARCH(" - ",Retenciones!$F105)+3,255),Retenciones!$F105),"")</f>
        <v/>
      </c>
      <c r="E3419" s="37"/>
    </row>
    <row r="3420" spans="2:5" ht="21.75" customHeight="1">
      <c r="B3420" s="36"/>
      <c r="C3420" s="38" t="s">
        <v>138</v>
      </c>
      <c r="D3420" s="41" t="str">
        <f>IF(Retenciones!$A105&lt;&gt;"",Retenciones!$A105&amp;" Nro. "&amp;TEXT(Retenciones!$C105,"000000000000"),"")</f>
        <v/>
      </c>
      <c r="E3420" s="37"/>
    </row>
    <row r="3421" spans="2:5">
      <c r="B3421" s="36"/>
      <c r="C3421" s="38" t="s">
        <v>139</v>
      </c>
      <c r="D3421" s="42" t="str">
        <f>IF(Retenciones!$A105&lt;&gt;"","$ "&amp;IF(MID(TEXT(INT(ROUND(Retenciones!$D105,2)),"000000000000"),1,3)&lt;&gt;"000",TEXT(VALUE(MID(TEXT(INT(ROUND(Retenciones!$D105,2)),"000000000000"),1,3)),"0")&amp;"."&amp;MID(TEXT(INT(ROUND(Retenciones!$D105,2)),"000000000000"),4,3)&amp;"."&amp;MID(TEXT(INT(ROUND(Retenciones!$D105,2)),"000000000000"),7,3)&amp;"."&amp;MID(TEXT(INT(ROUND(Retenciones!$D105,2)),"000000000000"),10,3),IF(MID(TEXT(INT(ROUND(Retenciones!$D105,2)),"000000000000"),4,3)&lt;&gt;"000",TEXT(VALUE(MID(TEXT(INT(ROUND(Retenciones!$D105,2)),"000000000000"),4,3)),"0")&amp;"."&amp;MID(TEXT(INT(ROUND(Retenciones!$D105,2)),"000000000000"),7,3)&amp;"."&amp;MID(TEXT(INT(ROUND(Retenciones!$D105,2)),"000000000000"),10,3),IF(MID(TEXT(INT(ROUND(Retenciones!$D105,2)),"000000000000"),7,3)&lt;&gt;"000",TEXT(VALUE(MID(TEXT(INT(ROUND(Retenciones!$D105,2)),"000000000000"),7,3)),"0")&amp;"."&amp;MID(TEXT(INT(ROUND(Retenciones!$D105,2)),"000000000000"),10,3),TEXT(VALUE(MID(TEXT(INT(ROUND(Retenciones!$D105,2)),"000000000000"),10,3)),"0"))))&amp;","&amp;TEXT(ROUND((ROUND(Retenciones!$D105,2)-INT(ROUND(Retenciones!$D105,2)))*100,0),"00"),"")</f>
        <v/>
      </c>
      <c r="E3421" s="37"/>
    </row>
    <row r="3422" spans="2:5">
      <c r="B3422" s="36"/>
      <c r="C3422" s="38" t="s">
        <v>140</v>
      </c>
      <c r="D3422" s="39" t="str">
        <f>IF(Retenciones!$A105&lt;&gt;"","NO","")</f>
        <v/>
      </c>
      <c r="E3422" s="37"/>
    </row>
    <row r="3423" spans="2:5">
      <c r="B3423" s="36"/>
      <c r="C3423" s="38" t="s">
        <v>141</v>
      </c>
      <c r="D3423" s="43" t="str">
        <f>IF(Retenciones!$A105&lt;&gt;"","$ "&amp;IF(MID(TEXT(INT(ROUND(Retenciones!$K105,2)),"000000000000"),1,3)&lt;&gt;"000",TEXT(VALUE(MID(TEXT(INT(ROUND(Retenciones!$K105,2)),"000000000000"),1,3)),"0")&amp;"."&amp;MID(TEXT(INT(ROUND(Retenciones!$K105,2)),"000000000000"),4,3)&amp;"."&amp;MID(TEXT(INT(ROUND(Retenciones!$K105,2)),"000000000000"),7,3)&amp;"."&amp;MID(TEXT(INT(ROUND(Retenciones!$K105,2)),"000000000000"),10,3),IF(MID(TEXT(INT(ROUND(Retenciones!$K105,2)),"000000000000"),4,3)&lt;&gt;"000",TEXT(VALUE(MID(TEXT(INT(ROUND(Retenciones!$K105,2)),"000000000000"),4,3)),"0")&amp;"."&amp;MID(TEXT(INT(ROUND(Retenciones!$K105,2)),"000000000000"),7,3)&amp;"."&amp;MID(TEXT(INT(ROUND(Retenciones!$K105,2)),"000000000000"),10,3),IF(MID(TEXT(INT(ROUND(Retenciones!$K105,2)),"000000000000"),7,3)&lt;&gt;"000",TEXT(VALUE(MID(TEXT(INT(ROUND(Retenciones!$K105,2)),"000000000000"),7,3)),"0")&amp;"."&amp;MID(TEXT(INT(ROUND(Retenciones!$K105,2)),"000000000000"),10,3),TEXT(VALUE(MID(TEXT(INT(ROUND(Retenciones!$K105,2)),"000000000000"),10,3)),"0"))))&amp;","&amp;TEXT(ROUND((ROUND(Retenciones!$K105,2)-INT(ROUND(Retenciones!$K105,2)))*100,0),"00"),"")</f>
        <v/>
      </c>
      <c r="E3423" s="37"/>
    </row>
    <row r="3424" spans="2:5">
      <c r="B3424" s="36"/>
      <c r="E3424" s="37"/>
    </row>
    <row r="3425" spans="2:5">
      <c r="B3425" s="36"/>
      <c r="E3425" s="37"/>
    </row>
    <row r="3426" spans="2:5">
      <c r="B3426" s="36"/>
      <c r="C3426" s="44" t="s">
        <v>142</v>
      </c>
      <c r="D3426" s="45"/>
      <c r="E3426" s="37"/>
    </row>
    <row r="3427" spans="2:5">
      <c r="B3427" s="36"/>
      <c r="E3427" s="37"/>
    </row>
    <row r="3428" spans="2:5">
      <c r="B3428" s="36"/>
      <c r="C3428" s="38" t="s">
        <v>143</v>
      </c>
      <c r="D3428" s="39" t="str">
        <f>IF(Retenciones!$A105&lt;&gt;"",'Datos del Cliente'!$C$7,"")</f>
        <v/>
      </c>
      <c r="E3428" s="37"/>
    </row>
    <row r="3429" spans="2:5">
      <c r="B3429" s="36"/>
      <c r="C3429" s="38" t="s">
        <v>144</v>
      </c>
      <c r="D3429" s="39" t="str">
        <f>IF(Retenciones!$A105&lt;&gt;"",'Datos del Cliente'!$C$14,"")</f>
        <v/>
      </c>
      <c r="E3429" s="37"/>
    </row>
    <row r="3430" spans="2:5">
      <c r="B3430" s="36"/>
      <c r="E3430" s="37"/>
    </row>
    <row r="3431" spans="2:5" ht="15" customHeight="1">
      <c r="B3431" s="36"/>
      <c r="C3431" s="84" t="s">
        <v>145</v>
      </c>
      <c r="D3431" s="84"/>
      <c r="E3431" s="37"/>
    </row>
    <row r="3432" spans="2:5">
      <c r="B3432" s="36"/>
      <c r="C3432" s="84"/>
      <c r="D3432" s="84"/>
      <c r="E3432" s="37"/>
    </row>
    <row r="3433" spans="2:5">
      <c r="B3433" s="36"/>
      <c r="C3433" s="84"/>
      <c r="D3433" s="84"/>
      <c r="E3433" s="37"/>
    </row>
    <row r="3434" spans="2:5">
      <c r="B3434" s="46"/>
      <c r="C3434" s="47"/>
      <c r="D3434" s="47"/>
      <c r="E3434" s="48"/>
    </row>
    <row r="3436" spans="2:5" ht="25.5" customHeight="1">
      <c r="B3436" s="34"/>
      <c r="C3436" s="85" t="s">
        <v>127</v>
      </c>
      <c r="D3436" s="85"/>
      <c r="E3436" s="35"/>
    </row>
    <row r="3437" spans="2:5">
      <c r="B3437" s="36"/>
      <c r="E3437" s="37"/>
    </row>
    <row r="3438" spans="2:5">
      <c r="B3438" s="36"/>
      <c r="C3438" s="38" t="s">
        <v>128</v>
      </c>
      <c r="D3438" s="39" t="str">
        <f>IF(Retenciones!$A106&lt;&gt;"","0000-"&amp;TEXT(Retenciones!$I106,"YYYY")&amp;"-"&amp;TEXT((N('Datos del Cliente'!$C$17)+COUNTIF(Retenciones!$A$5:$A106,"&lt;&gt;")),"000000"),"")</f>
        <v/>
      </c>
      <c r="E3438" s="37"/>
    </row>
    <row r="3439" spans="2:5">
      <c r="B3439" s="36"/>
      <c r="C3439" s="38" t="s">
        <v>129</v>
      </c>
      <c r="D3439" s="39" t="str">
        <f>IF(Retenciones!$A106&lt;&gt;"",TEXT(Retenciones!$I106,"DD/MM/YYYY"),"")</f>
        <v/>
      </c>
      <c r="E3439" s="37"/>
    </row>
    <row r="3440" spans="2:5">
      <c r="B3440" s="36"/>
      <c r="E3440" s="37"/>
    </row>
    <row r="3441" spans="2:5">
      <c r="B3441" s="36"/>
      <c r="C3441" s="86" t="s">
        <v>130</v>
      </c>
      <c r="D3441" s="86"/>
      <c r="E3441" s="37"/>
    </row>
    <row r="3442" spans="2:5">
      <c r="B3442" s="36"/>
      <c r="C3442" s="38" t="s">
        <v>131</v>
      </c>
      <c r="D3442" s="39" t="str">
        <f>IF(Retenciones!$A106&lt;&gt;"",'Datos del Cliente'!$C$7,"")</f>
        <v/>
      </c>
      <c r="E3442" s="37"/>
    </row>
    <row r="3443" spans="2:5">
      <c r="B3443" s="36"/>
      <c r="C3443" s="38" t="s">
        <v>132</v>
      </c>
      <c r="D3443" s="40" t="str">
        <f>IFERROR(IF(Retenciones!$A106&lt;&gt;"",+('Datos del Cliente'!$C$8),""),"")</f>
        <v/>
      </c>
      <c r="E3443" s="37"/>
    </row>
    <row r="3444" spans="2:5" ht="25.5" customHeight="1">
      <c r="B3444" s="36"/>
      <c r="C3444" s="38" t="s">
        <v>133</v>
      </c>
      <c r="D3444" s="41" t="str">
        <f>IF(Retenciones!$A106&lt;&gt;"",'Datos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444" s="37"/>
    </row>
    <row r="3445" spans="2:5">
      <c r="B3445" s="36"/>
      <c r="E3445" s="37"/>
    </row>
    <row r="3446" spans="2:5">
      <c r="B3446" s="36"/>
      <c r="C3446" s="86" t="s">
        <v>134</v>
      </c>
      <c r="D3446" s="86"/>
      <c r="E3446" s="37"/>
    </row>
    <row r="3447" spans="2:5">
      <c r="B3447" s="36"/>
      <c r="C3447" s="38" t="s">
        <v>131</v>
      </c>
      <c r="D3447" s="39" t="str">
        <f>IFERROR(IF(Retenciones!$A106&lt;&gt;"",INDEX('Sujetos Retenidos'!$B$5:$B$204,MATCH(Retenciones!$O106,'Sujetos Retenidos'!$A$5:$A$204,0)),""),"")</f>
        <v/>
      </c>
      <c r="E3447" s="37"/>
    </row>
    <row r="3448" spans="2:5">
      <c r="B3448" s="36"/>
      <c r="C3448" s="38" t="s">
        <v>132</v>
      </c>
      <c r="D3448" s="40" t="str">
        <f>IFERROR(IF(Retenciones!$A106&lt;&gt;"",+INDEX('Sujetos Retenidos'!$A$5:$A$204,MATCH(Retenciones!$O106,'Sujetos Retenidos'!$A$5:$A$204,0)),""),"")</f>
        <v/>
      </c>
      <c r="E3448" s="37"/>
    </row>
    <row r="3449" spans="2:5" ht="25.5" customHeight="1">
      <c r="B3449" s="36"/>
      <c r="C3449" s="38" t="s">
        <v>133</v>
      </c>
      <c r="D3449" s="41" t="str">
        <f>IFERROR(IF(Retenciones!$A106&lt;&gt;"",INDEX('Sujetos Retenidos'!$C$5:$C$204,MATCH(Retenciones!$O106,'Sujetos Retenidos'!$A$5:$A$204,0))&amp;" Localidad: "&amp;INDEX('Sujetos Retenidos'!$D$5:$D$204,MATCH(Retenciones!$O106,'Sujetos Retenidos'!$A$5:$A$204,0))&amp;" Provincia: "&amp;IF(ISNUMBER(SEARCH(" - ",INDEX('Sujetos Retenidos'!$E$5:$E$204,MATCH(Retenciones!$O106,'Sujetos Retenidos'!$A$5:$A$204,0)))),MID(INDEX('Sujetos Retenidos'!$E$5:$E$204,MATCH(Retenciones!$O106,'Sujetos Retenidos'!$A$5:$A$204,0)),SEARCH(" - ",INDEX('Sujetos Retenidos'!$E$5:$E$204,MATCH(Retenciones!$O106,'Sujetos Retenidos'!$A$5:$A$204,0)))+3,255),INDEX('Sujetos Retenidos'!$E$5:$E$204,MATCH(Retenciones!$O106,'Sujetos Retenidos'!$A$5:$A$204,0)))&amp;" C.P.: "&amp;INDEX('Sujetos Retenidos'!$F$5:$F$204,MATCH(Retenciones!$O106,'Sujetos Retenidos'!$A$5:$A$204,0)),""),"")</f>
        <v/>
      </c>
      <c r="E3449" s="37"/>
    </row>
    <row r="3450" spans="2:5">
      <c r="B3450" s="36"/>
      <c r="E3450" s="37"/>
    </row>
    <row r="3451" spans="2:5">
      <c r="B3451" s="36"/>
      <c r="C3451" s="86" t="s">
        <v>135</v>
      </c>
      <c r="D3451" s="86"/>
      <c r="E3451" s="37"/>
    </row>
    <row r="3452" spans="2:5" ht="21.75" customHeight="1">
      <c r="B3452" s="36"/>
      <c r="C3452" s="38" t="s">
        <v>136</v>
      </c>
      <c r="D3452" s="41" t="str">
        <f>IF(Retenciones!$A106&lt;&gt;"",SUBSTITUTE(IF(ISNUMBER(SEARCH(" (",IF(ISNUMBER(SEARCH(" - ",Retenciones!$E106)),MID(Retenciones!$E106,SEARCH(" - ",Retenciones!$E106)+3,255),Retenciones!$E106))),LEFT(IF(ISNUMBER(SEARCH(" - ",Retenciones!$E106)),MID(Retenciones!$E106,SEARCH(" - ",Retenciones!$E106)+3,255),Retenciones!$E106),SEARCH(" (",IF(ISNUMBER(SEARCH(" - ",Retenciones!$E106)),MID(Retenciones!$E106,SEARCH(" - ",Retenciones!$E106)+3,255),Retenciones!$E106))-1),IF(ISNUMBER(SEARCH(" - ",Retenciones!$E106)),MID(Retenciones!$E106,SEARCH(" - ",Retenciones!$E106)+3,255),Retenciones!$E106)),"—","-"),"")</f>
        <v/>
      </c>
      <c r="E3452" s="37"/>
    </row>
    <row r="3453" spans="2:5" ht="21.75" customHeight="1">
      <c r="B3453" s="36"/>
      <c r="C3453" s="38" t="s">
        <v>137</v>
      </c>
      <c r="D3453" s="41" t="str">
        <f>IF(Retenciones!$A106&lt;&gt;"",IF(ISNUMBER(SEARCH(" - ",Retenciones!$F106)),MID(Retenciones!$F106,SEARCH(" - ",Retenciones!$F106)+3,255),Retenciones!$F106),"")</f>
        <v/>
      </c>
      <c r="E3453" s="37"/>
    </row>
    <row r="3454" spans="2:5" ht="21.75" customHeight="1">
      <c r="B3454" s="36"/>
      <c r="C3454" s="38" t="s">
        <v>138</v>
      </c>
      <c r="D3454" s="41" t="str">
        <f>IF(Retenciones!$A106&lt;&gt;"",Retenciones!$A106&amp;" Nro. "&amp;TEXT(Retenciones!$C106,"000000000000"),"")</f>
        <v/>
      </c>
      <c r="E3454" s="37"/>
    </row>
    <row r="3455" spans="2:5">
      <c r="B3455" s="36"/>
      <c r="C3455" s="38" t="s">
        <v>139</v>
      </c>
      <c r="D3455" s="42" t="str">
        <f>IF(Retenciones!$A106&lt;&gt;"","$ "&amp;IF(MID(TEXT(INT(ROUND(Retenciones!$D106,2)),"000000000000"),1,3)&lt;&gt;"000",TEXT(VALUE(MID(TEXT(INT(ROUND(Retenciones!$D106,2)),"000000000000"),1,3)),"0")&amp;"."&amp;MID(TEXT(INT(ROUND(Retenciones!$D106,2)),"000000000000"),4,3)&amp;"."&amp;MID(TEXT(INT(ROUND(Retenciones!$D106,2)),"000000000000"),7,3)&amp;"."&amp;MID(TEXT(INT(ROUND(Retenciones!$D106,2)),"000000000000"),10,3),IF(MID(TEXT(INT(ROUND(Retenciones!$D106,2)),"000000000000"),4,3)&lt;&gt;"000",TEXT(VALUE(MID(TEXT(INT(ROUND(Retenciones!$D106,2)),"000000000000"),4,3)),"0")&amp;"."&amp;MID(TEXT(INT(ROUND(Retenciones!$D106,2)),"000000000000"),7,3)&amp;"."&amp;MID(TEXT(INT(ROUND(Retenciones!$D106,2)),"000000000000"),10,3),IF(MID(TEXT(INT(ROUND(Retenciones!$D106,2)),"000000000000"),7,3)&lt;&gt;"000",TEXT(VALUE(MID(TEXT(INT(ROUND(Retenciones!$D106,2)),"000000000000"),7,3)),"0")&amp;"."&amp;MID(TEXT(INT(ROUND(Retenciones!$D106,2)),"000000000000"),10,3),TEXT(VALUE(MID(TEXT(INT(ROUND(Retenciones!$D106,2)),"000000000000"),10,3)),"0"))))&amp;","&amp;TEXT(ROUND((ROUND(Retenciones!$D106,2)-INT(ROUND(Retenciones!$D106,2)))*100,0),"00"),"")</f>
        <v/>
      </c>
      <c r="E3455" s="37"/>
    </row>
    <row r="3456" spans="2:5">
      <c r="B3456" s="36"/>
      <c r="C3456" s="38" t="s">
        <v>140</v>
      </c>
      <c r="D3456" s="39" t="str">
        <f>IF(Retenciones!$A106&lt;&gt;"","NO","")</f>
        <v/>
      </c>
      <c r="E3456" s="37"/>
    </row>
    <row r="3457" spans="2:5">
      <c r="B3457" s="36"/>
      <c r="C3457" s="38" t="s">
        <v>141</v>
      </c>
      <c r="D3457" s="43" t="str">
        <f>IF(Retenciones!$A106&lt;&gt;"","$ "&amp;IF(MID(TEXT(INT(ROUND(Retenciones!$K106,2)),"000000000000"),1,3)&lt;&gt;"000",TEXT(VALUE(MID(TEXT(INT(ROUND(Retenciones!$K106,2)),"000000000000"),1,3)),"0")&amp;"."&amp;MID(TEXT(INT(ROUND(Retenciones!$K106,2)),"000000000000"),4,3)&amp;"."&amp;MID(TEXT(INT(ROUND(Retenciones!$K106,2)),"000000000000"),7,3)&amp;"."&amp;MID(TEXT(INT(ROUND(Retenciones!$K106,2)),"000000000000"),10,3),IF(MID(TEXT(INT(ROUND(Retenciones!$K106,2)),"000000000000"),4,3)&lt;&gt;"000",TEXT(VALUE(MID(TEXT(INT(ROUND(Retenciones!$K106,2)),"000000000000"),4,3)),"0")&amp;"."&amp;MID(TEXT(INT(ROUND(Retenciones!$K106,2)),"000000000000"),7,3)&amp;"."&amp;MID(TEXT(INT(ROUND(Retenciones!$K106,2)),"000000000000"),10,3),IF(MID(TEXT(INT(ROUND(Retenciones!$K106,2)),"000000000000"),7,3)&lt;&gt;"000",TEXT(VALUE(MID(TEXT(INT(ROUND(Retenciones!$K106,2)),"000000000000"),7,3)),"0")&amp;"."&amp;MID(TEXT(INT(ROUND(Retenciones!$K106,2)),"000000000000"),10,3),TEXT(VALUE(MID(TEXT(INT(ROUND(Retenciones!$K106,2)),"000000000000"),10,3)),"0"))))&amp;","&amp;TEXT(ROUND((ROUND(Retenciones!$K106,2)-INT(ROUND(Retenciones!$K106,2)))*100,0),"00"),"")</f>
        <v/>
      </c>
      <c r="E3457" s="37"/>
    </row>
    <row r="3458" spans="2:5">
      <c r="B3458" s="36"/>
      <c r="E3458" s="37"/>
    </row>
    <row r="3459" spans="2:5">
      <c r="B3459" s="36"/>
      <c r="E3459" s="37"/>
    </row>
    <row r="3460" spans="2:5">
      <c r="B3460" s="36"/>
      <c r="C3460" s="44" t="s">
        <v>142</v>
      </c>
      <c r="D3460" s="45"/>
      <c r="E3460" s="37"/>
    </row>
    <row r="3461" spans="2:5">
      <c r="B3461" s="36"/>
      <c r="E3461" s="37"/>
    </row>
    <row r="3462" spans="2:5">
      <c r="B3462" s="36"/>
      <c r="C3462" s="38" t="s">
        <v>143</v>
      </c>
      <c r="D3462" s="39" t="str">
        <f>IF(Retenciones!$A106&lt;&gt;"",'Datos del Cliente'!$C$7,"")</f>
        <v/>
      </c>
      <c r="E3462" s="37"/>
    </row>
    <row r="3463" spans="2:5">
      <c r="B3463" s="36"/>
      <c r="C3463" s="38" t="s">
        <v>144</v>
      </c>
      <c r="D3463" s="39" t="str">
        <f>IF(Retenciones!$A106&lt;&gt;"",'Datos del Cliente'!$C$14,"")</f>
        <v/>
      </c>
      <c r="E3463" s="37"/>
    </row>
    <row r="3464" spans="2:5">
      <c r="B3464" s="36"/>
      <c r="E3464" s="37"/>
    </row>
    <row r="3465" spans="2:5" ht="15" customHeight="1">
      <c r="B3465" s="36"/>
      <c r="C3465" s="84" t="s">
        <v>145</v>
      </c>
      <c r="D3465" s="84"/>
      <c r="E3465" s="37"/>
    </row>
    <row r="3466" spans="2:5">
      <c r="B3466" s="36"/>
      <c r="C3466" s="84"/>
      <c r="D3466" s="84"/>
      <c r="E3466" s="37"/>
    </row>
    <row r="3467" spans="2:5">
      <c r="B3467" s="36"/>
      <c r="C3467" s="84"/>
      <c r="D3467" s="84"/>
      <c r="E3467" s="37"/>
    </row>
    <row r="3468" spans="2:5">
      <c r="B3468" s="46"/>
      <c r="C3468" s="47"/>
      <c r="D3468" s="47"/>
      <c r="E3468" s="48"/>
    </row>
    <row r="3470" spans="2:5" ht="25.5" customHeight="1">
      <c r="B3470" s="34"/>
      <c r="C3470" s="85" t="s">
        <v>127</v>
      </c>
      <c r="D3470" s="85"/>
      <c r="E3470" s="35"/>
    </row>
    <row r="3471" spans="2:5">
      <c r="B3471" s="36"/>
      <c r="E3471" s="37"/>
    </row>
    <row r="3472" spans="2:5">
      <c r="B3472" s="36"/>
      <c r="C3472" s="38" t="s">
        <v>128</v>
      </c>
      <c r="D3472" s="39" t="str">
        <f>IF(Retenciones!$A107&lt;&gt;"","0000-"&amp;TEXT(Retenciones!$I107,"YYYY")&amp;"-"&amp;TEXT((N('Datos del Cliente'!$C$17)+COUNTIF(Retenciones!$A$5:$A107,"&lt;&gt;")),"000000"),"")</f>
        <v/>
      </c>
      <c r="E3472" s="37"/>
    </row>
    <row r="3473" spans="2:5">
      <c r="B3473" s="36"/>
      <c r="C3473" s="38" t="s">
        <v>129</v>
      </c>
      <c r="D3473" s="39" t="str">
        <f>IF(Retenciones!$A107&lt;&gt;"",TEXT(Retenciones!$I107,"DD/MM/YYYY"),"")</f>
        <v/>
      </c>
      <c r="E3473" s="37"/>
    </row>
    <row r="3474" spans="2:5">
      <c r="B3474" s="36"/>
      <c r="E3474" s="37"/>
    </row>
    <row r="3475" spans="2:5">
      <c r="B3475" s="36"/>
      <c r="C3475" s="86" t="s">
        <v>130</v>
      </c>
      <c r="D3475" s="86"/>
      <c r="E3475" s="37"/>
    </row>
    <row r="3476" spans="2:5">
      <c r="B3476" s="36"/>
      <c r="C3476" s="38" t="s">
        <v>131</v>
      </c>
      <c r="D3476" s="39" t="str">
        <f>IF(Retenciones!$A107&lt;&gt;"",'Datos del Cliente'!$C$7,"")</f>
        <v/>
      </c>
      <c r="E3476" s="37"/>
    </row>
    <row r="3477" spans="2:5">
      <c r="B3477" s="36"/>
      <c r="C3477" s="38" t="s">
        <v>132</v>
      </c>
      <c r="D3477" s="40" t="str">
        <f>IFERROR(IF(Retenciones!$A107&lt;&gt;"",+('Datos del Cliente'!$C$8),""),"")</f>
        <v/>
      </c>
      <c r="E3477" s="37"/>
    </row>
    <row r="3478" spans="2:5" ht="25.5" customHeight="1">
      <c r="B3478" s="36"/>
      <c r="C3478" s="38" t="s">
        <v>133</v>
      </c>
      <c r="D3478" s="41" t="str">
        <f>IF(Retenciones!$A107&lt;&gt;"",'Datos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478" s="37"/>
    </row>
    <row r="3479" spans="2:5">
      <c r="B3479" s="36"/>
      <c r="E3479" s="37"/>
    </row>
    <row r="3480" spans="2:5">
      <c r="B3480" s="36"/>
      <c r="C3480" s="86" t="s">
        <v>134</v>
      </c>
      <c r="D3480" s="86"/>
      <c r="E3480" s="37"/>
    </row>
    <row r="3481" spans="2:5">
      <c r="B3481" s="36"/>
      <c r="C3481" s="38" t="s">
        <v>131</v>
      </c>
      <c r="D3481" s="39" t="str">
        <f>IFERROR(IF(Retenciones!$A107&lt;&gt;"",INDEX('Sujetos Retenidos'!$B$5:$B$204,MATCH(Retenciones!$O107,'Sujetos Retenidos'!$A$5:$A$204,0)),""),"")</f>
        <v/>
      </c>
      <c r="E3481" s="37"/>
    </row>
    <row r="3482" spans="2:5">
      <c r="B3482" s="36"/>
      <c r="C3482" s="38" t="s">
        <v>132</v>
      </c>
      <c r="D3482" s="40" t="str">
        <f>IFERROR(IF(Retenciones!$A107&lt;&gt;"",+INDEX('Sujetos Retenidos'!$A$5:$A$204,MATCH(Retenciones!$O107,'Sujetos Retenidos'!$A$5:$A$204,0)),""),"")</f>
        <v/>
      </c>
      <c r="E3482" s="37"/>
    </row>
    <row r="3483" spans="2:5" ht="25.5" customHeight="1">
      <c r="B3483" s="36"/>
      <c r="C3483" s="38" t="s">
        <v>133</v>
      </c>
      <c r="D3483" s="41" t="str">
        <f>IFERROR(IF(Retenciones!$A107&lt;&gt;"",INDEX('Sujetos Retenidos'!$C$5:$C$204,MATCH(Retenciones!$O107,'Sujetos Retenidos'!$A$5:$A$204,0))&amp;" Localidad: "&amp;INDEX('Sujetos Retenidos'!$D$5:$D$204,MATCH(Retenciones!$O107,'Sujetos Retenidos'!$A$5:$A$204,0))&amp;" Provincia: "&amp;IF(ISNUMBER(SEARCH(" - ",INDEX('Sujetos Retenidos'!$E$5:$E$204,MATCH(Retenciones!$O107,'Sujetos Retenidos'!$A$5:$A$204,0)))),MID(INDEX('Sujetos Retenidos'!$E$5:$E$204,MATCH(Retenciones!$O107,'Sujetos Retenidos'!$A$5:$A$204,0)),SEARCH(" - ",INDEX('Sujetos Retenidos'!$E$5:$E$204,MATCH(Retenciones!$O107,'Sujetos Retenidos'!$A$5:$A$204,0)))+3,255),INDEX('Sujetos Retenidos'!$E$5:$E$204,MATCH(Retenciones!$O107,'Sujetos Retenidos'!$A$5:$A$204,0)))&amp;" C.P.: "&amp;INDEX('Sujetos Retenidos'!$F$5:$F$204,MATCH(Retenciones!$O107,'Sujetos Retenidos'!$A$5:$A$204,0)),""),"")</f>
        <v/>
      </c>
      <c r="E3483" s="37"/>
    </row>
    <row r="3484" spans="2:5">
      <c r="B3484" s="36"/>
      <c r="E3484" s="37"/>
    </row>
    <row r="3485" spans="2:5">
      <c r="B3485" s="36"/>
      <c r="C3485" s="86" t="s">
        <v>135</v>
      </c>
      <c r="D3485" s="86"/>
      <c r="E3485" s="37"/>
    </row>
    <row r="3486" spans="2:5" ht="21.75" customHeight="1">
      <c r="B3486" s="36"/>
      <c r="C3486" s="38" t="s">
        <v>136</v>
      </c>
      <c r="D3486" s="41" t="str">
        <f>IF(Retenciones!$A107&lt;&gt;"",SUBSTITUTE(IF(ISNUMBER(SEARCH(" (",IF(ISNUMBER(SEARCH(" - ",Retenciones!$E107)),MID(Retenciones!$E107,SEARCH(" - ",Retenciones!$E107)+3,255),Retenciones!$E107))),LEFT(IF(ISNUMBER(SEARCH(" - ",Retenciones!$E107)),MID(Retenciones!$E107,SEARCH(" - ",Retenciones!$E107)+3,255),Retenciones!$E107),SEARCH(" (",IF(ISNUMBER(SEARCH(" - ",Retenciones!$E107)),MID(Retenciones!$E107,SEARCH(" - ",Retenciones!$E107)+3,255),Retenciones!$E107))-1),IF(ISNUMBER(SEARCH(" - ",Retenciones!$E107)),MID(Retenciones!$E107,SEARCH(" - ",Retenciones!$E107)+3,255),Retenciones!$E107)),"—","-"),"")</f>
        <v/>
      </c>
      <c r="E3486" s="37"/>
    </row>
    <row r="3487" spans="2:5" ht="21.75" customHeight="1">
      <c r="B3487" s="36"/>
      <c r="C3487" s="38" t="s">
        <v>137</v>
      </c>
      <c r="D3487" s="41" t="str">
        <f>IF(Retenciones!$A107&lt;&gt;"",IF(ISNUMBER(SEARCH(" - ",Retenciones!$F107)),MID(Retenciones!$F107,SEARCH(" - ",Retenciones!$F107)+3,255),Retenciones!$F107),"")</f>
        <v/>
      </c>
      <c r="E3487" s="37"/>
    </row>
    <row r="3488" spans="2:5" ht="21.75" customHeight="1">
      <c r="B3488" s="36"/>
      <c r="C3488" s="38" t="s">
        <v>138</v>
      </c>
      <c r="D3488" s="41" t="str">
        <f>IF(Retenciones!$A107&lt;&gt;"",Retenciones!$A107&amp;" Nro. "&amp;TEXT(Retenciones!$C107,"000000000000"),"")</f>
        <v/>
      </c>
      <c r="E3488" s="37"/>
    </row>
    <row r="3489" spans="2:5">
      <c r="B3489" s="36"/>
      <c r="C3489" s="38" t="s">
        <v>139</v>
      </c>
      <c r="D3489" s="42" t="str">
        <f>IF(Retenciones!$A107&lt;&gt;"","$ "&amp;IF(MID(TEXT(INT(ROUND(Retenciones!$D107,2)),"000000000000"),1,3)&lt;&gt;"000",TEXT(VALUE(MID(TEXT(INT(ROUND(Retenciones!$D107,2)),"000000000000"),1,3)),"0")&amp;"."&amp;MID(TEXT(INT(ROUND(Retenciones!$D107,2)),"000000000000"),4,3)&amp;"."&amp;MID(TEXT(INT(ROUND(Retenciones!$D107,2)),"000000000000"),7,3)&amp;"."&amp;MID(TEXT(INT(ROUND(Retenciones!$D107,2)),"000000000000"),10,3),IF(MID(TEXT(INT(ROUND(Retenciones!$D107,2)),"000000000000"),4,3)&lt;&gt;"000",TEXT(VALUE(MID(TEXT(INT(ROUND(Retenciones!$D107,2)),"000000000000"),4,3)),"0")&amp;"."&amp;MID(TEXT(INT(ROUND(Retenciones!$D107,2)),"000000000000"),7,3)&amp;"."&amp;MID(TEXT(INT(ROUND(Retenciones!$D107,2)),"000000000000"),10,3),IF(MID(TEXT(INT(ROUND(Retenciones!$D107,2)),"000000000000"),7,3)&lt;&gt;"000",TEXT(VALUE(MID(TEXT(INT(ROUND(Retenciones!$D107,2)),"000000000000"),7,3)),"0")&amp;"."&amp;MID(TEXT(INT(ROUND(Retenciones!$D107,2)),"000000000000"),10,3),TEXT(VALUE(MID(TEXT(INT(ROUND(Retenciones!$D107,2)),"000000000000"),10,3)),"0"))))&amp;","&amp;TEXT(ROUND((ROUND(Retenciones!$D107,2)-INT(ROUND(Retenciones!$D107,2)))*100,0),"00"),"")</f>
        <v/>
      </c>
      <c r="E3489" s="37"/>
    </row>
    <row r="3490" spans="2:5">
      <c r="B3490" s="36"/>
      <c r="C3490" s="38" t="s">
        <v>140</v>
      </c>
      <c r="D3490" s="39" t="str">
        <f>IF(Retenciones!$A107&lt;&gt;"","NO","")</f>
        <v/>
      </c>
      <c r="E3490" s="37"/>
    </row>
    <row r="3491" spans="2:5">
      <c r="B3491" s="36"/>
      <c r="C3491" s="38" t="s">
        <v>141</v>
      </c>
      <c r="D3491" s="43" t="str">
        <f>IF(Retenciones!$A107&lt;&gt;"","$ "&amp;IF(MID(TEXT(INT(ROUND(Retenciones!$K107,2)),"000000000000"),1,3)&lt;&gt;"000",TEXT(VALUE(MID(TEXT(INT(ROUND(Retenciones!$K107,2)),"000000000000"),1,3)),"0")&amp;"."&amp;MID(TEXT(INT(ROUND(Retenciones!$K107,2)),"000000000000"),4,3)&amp;"."&amp;MID(TEXT(INT(ROUND(Retenciones!$K107,2)),"000000000000"),7,3)&amp;"."&amp;MID(TEXT(INT(ROUND(Retenciones!$K107,2)),"000000000000"),10,3),IF(MID(TEXT(INT(ROUND(Retenciones!$K107,2)),"000000000000"),4,3)&lt;&gt;"000",TEXT(VALUE(MID(TEXT(INT(ROUND(Retenciones!$K107,2)),"000000000000"),4,3)),"0")&amp;"."&amp;MID(TEXT(INT(ROUND(Retenciones!$K107,2)),"000000000000"),7,3)&amp;"."&amp;MID(TEXT(INT(ROUND(Retenciones!$K107,2)),"000000000000"),10,3),IF(MID(TEXT(INT(ROUND(Retenciones!$K107,2)),"000000000000"),7,3)&lt;&gt;"000",TEXT(VALUE(MID(TEXT(INT(ROUND(Retenciones!$K107,2)),"000000000000"),7,3)),"0")&amp;"."&amp;MID(TEXT(INT(ROUND(Retenciones!$K107,2)),"000000000000"),10,3),TEXT(VALUE(MID(TEXT(INT(ROUND(Retenciones!$K107,2)),"000000000000"),10,3)),"0"))))&amp;","&amp;TEXT(ROUND((ROUND(Retenciones!$K107,2)-INT(ROUND(Retenciones!$K107,2)))*100,0),"00"),"")</f>
        <v/>
      </c>
      <c r="E3491" s="37"/>
    </row>
    <row r="3492" spans="2:5">
      <c r="B3492" s="36"/>
      <c r="E3492" s="37"/>
    </row>
    <row r="3493" spans="2:5">
      <c r="B3493" s="36"/>
      <c r="E3493" s="37"/>
    </row>
    <row r="3494" spans="2:5">
      <c r="B3494" s="36"/>
      <c r="C3494" s="44" t="s">
        <v>142</v>
      </c>
      <c r="D3494" s="45"/>
      <c r="E3494" s="37"/>
    </row>
    <row r="3495" spans="2:5">
      <c r="B3495" s="36"/>
      <c r="E3495" s="37"/>
    </row>
    <row r="3496" spans="2:5">
      <c r="B3496" s="36"/>
      <c r="C3496" s="38" t="s">
        <v>143</v>
      </c>
      <c r="D3496" s="39" t="str">
        <f>IF(Retenciones!$A107&lt;&gt;"",'Datos del Cliente'!$C$7,"")</f>
        <v/>
      </c>
      <c r="E3496" s="37"/>
    </row>
    <row r="3497" spans="2:5">
      <c r="B3497" s="36"/>
      <c r="C3497" s="38" t="s">
        <v>144</v>
      </c>
      <c r="D3497" s="39" t="str">
        <f>IF(Retenciones!$A107&lt;&gt;"",'Datos del Cliente'!$C$14,"")</f>
        <v/>
      </c>
      <c r="E3497" s="37"/>
    </row>
    <row r="3498" spans="2:5">
      <c r="B3498" s="36"/>
      <c r="E3498" s="37"/>
    </row>
    <row r="3499" spans="2:5" ht="15" customHeight="1">
      <c r="B3499" s="36"/>
      <c r="C3499" s="84" t="s">
        <v>145</v>
      </c>
      <c r="D3499" s="84"/>
      <c r="E3499" s="37"/>
    </row>
    <row r="3500" spans="2:5">
      <c r="B3500" s="36"/>
      <c r="C3500" s="84"/>
      <c r="D3500" s="84"/>
      <c r="E3500" s="37"/>
    </row>
    <row r="3501" spans="2:5">
      <c r="B3501" s="36"/>
      <c r="C3501" s="84"/>
      <c r="D3501" s="84"/>
      <c r="E3501" s="37"/>
    </row>
    <row r="3502" spans="2:5">
      <c r="B3502" s="46"/>
      <c r="C3502" s="47"/>
      <c r="D3502" s="47"/>
      <c r="E3502" s="48"/>
    </row>
    <row r="3504" spans="2:5" ht="25.5" customHeight="1">
      <c r="B3504" s="34"/>
      <c r="C3504" s="85" t="s">
        <v>127</v>
      </c>
      <c r="D3504" s="85"/>
      <c r="E3504" s="35"/>
    </row>
    <row r="3505" spans="2:5">
      <c r="B3505" s="36"/>
      <c r="E3505" s="37"/>
    </row>
    <row r="3506" spans="2:5">
      <c r="B3506" s="36"/>
      <c r="C3506" s="38" t="s">
        <v>128</v>
      </c>
      <c r="D3506" s="39" t="str">
        <f>IF(Retenciones!$A108&lt;&gt;"","0000-"&amp;TEXT(Retenciones!$I108,"YYYY")&amp;"-"&amp;TEXT((N('Datos del Cliente'!$C$17)+COUNTIF(Retenciones!$A$5:$A108,"&lt;&gt;")),"000000"),"")</f>
        <v/>
      </c>
      <c r="E3506" s="37"/>
    </row>
    <row r="3507" spans="2:5">
      <c r="B3507" s="36"/>
      <c r="C3507" s="38" t="s">
        <v>129</v>
      </c>
      <c r="D3507" s="39" t="str">
        <f>IF(Retenciones!$A108&lt;&gt;"",TEXT(Retenciones!$I108,"DD/MM/YYYY"),"")</f>
        <v/>
      </c>
      <c r="E3507" s="37"/>
    </row>
    <row r="3508" spans="2:5">
      <c r="B3508" s="36"/>
      <c r="E3508" s="37"/>
    </row>
    <row r="3509" spans="2:5">
      <c r="B3509" s="36"/>
      <c r="C3509" s="86" t="s">
        <v>130</v>
      </c>
      <c r="D3509" s="86"/>
      <c r="E3509" s="37"/>
    </row>
    <row r="3510" spans="2:5">
      <c r="B3510" s="36"/>
      <c r="C3510" s="38" t="s">
        <v>131</v>
      </c>
      <c r="D3510" s="39" t="str">
        <f>IF(Retenciones!$A108&lt;&gt;"",'Datos del Cliente'!$C$7,"")</f>
        <v/>
      </c>
      <c r="E3510" s="37"/>
    </row>
    <row r="3511" spans="2:5">
      <c r="B3511" s="36"/>
      <c r="C3511" s="38" t="s">
        <v>132</v>
      </c>
      <c r="D3511" s="40" t="str">
        <f>IFERROR(IF(Retenciones!$A108&lt;&gt;"",+('Datos del Cliente'!$C$8),""),"")</f>
        <v/>
      </c>
      <c r="E3511" s="37"/>
    </row>
    <row r="3512" spans="2:5" ht="25.5" customHeight="1">
      <c r="B3512" s="36"/>
      <c r="C3512" s="38" t="s">
        <v>133</v>
      </c>
      <c r="D3512" s="41" t="str">
        <f>IF(Retenciones!$A108&lt;&gt;"",'Datos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512" s="37"/>
    </row>
    <row r="3513" spans="2:5">
      <c r="B3513" s="36"/>
      <c r="E3513" s="37"/>
    </row>
    <row r="3514" spans="2:5">
      <c r="B3514" s="36"/>
      <c r="C3514" s="86" t="s">
        <v>134</v>
      </c>
      <c r="D3514" s="86"/>
      <c r="E3514" s="37"/>
    </row>
    <row r="3515" spans="2:5">
      <c r="B3515" s="36"/>
      <c r="C3515" s="38" t="s">
        <v>131</v>
      </c>
      <c r="D3515" s="39" t="str">
        <f>IFERROR(IF(Retenciones!$A108&lt;&gt;"",INDEX('Sujetos Retenidos'!$B$5:$B$204,MATCH(Retenciones!$O108,'Sujetos Retenidos'!$A$5:$A$204,0)),""),"")</f>
        <v/>
      </c>
      <c r="E3515" s="37"/>
    </row>
    <row r="3516" spans="2:5">
      <c r="B3516" s="36"/>
      <c r="C3516" s="38" t="s">
        <v>132</v>
      </c>
      <c r="D3516" s="40" t="str">
        <f>IFERROR(IF(Retenciones!$A108&lt;&gt;"",+INDEX('Sujetos Retenidos'!$A$5:$A$204,MATCH(Retenciones!$O108,'Sujetos Retenidos'!$A$5:$A$204,0)),""),"")</f>
        <v/>
      </c>
      <c r="E3516" s="37"/>
    </row>
    <row r="3517" spans="2:5" ht="25.5" customHeight="1">
      <c r="B3517" s="36"/>
      <c r="C3517" s="38" t="s">
        <v>133</v>
      </c>
      <c r="D3517" s="41" t="str">
        <f>IFERROR(IF(Retenciones!$A108&lt;&gt;"",INDEX('Sujetos Retenidos'!$C$5:$C$204,MATCH(Retenciones!$O108,'Sujetos Retenidos'!$A$5:$A$204,0))&amp;" Localidad: "&amp;INDEX('Sujetos Retenidos'!$D$5:$D$204,MATCH(Retenciones!$O108,'Sujetos Retenidos'!$A$5:$A$204,0))&amp;" Provincia: "&amp;IF(ISNUMBER(SEARCH(" - ",INDEX('Sujetos Retenidos'!$E$5:$E$204,MATCH(Retenciones!$O108,'Sujetos Retenidos'!$A$5:$A$204,0)))),MID(INDEX('Sujetos Retenidos'!$E$5:$E$204,MATCH(Retenciones!$O108,'Sujetos Retenidos'!$A$5:$A$204,0)),SEARCH(" - ",INDEX('Sujetos Retenidos'!$E$5:$E$204,MATCH(Retenciones!$O108,'Sujetos Retenidos'!$A$5:$A$204,0)))+3,255),INDEX('Sujetos Retenidos'!$E$5:$E$204,MATCH(Retenciones!$O108,'Sujetos Retenidos'!$A$5:$A$204,0)))&amp;" C.P.: "&amp;INDEX('Sujetos Retenidos'!$F$5:$F$204,MATCH(Retenciones!$O108,'Sujetos Retenidos'!$A$5:$A$204,0)),""),"")</f>
        <v/>
      </c>
      <c r="E3517" s="37"/>
    </row>
    <row r="3518" spans="2:5">
      <c r="B3518" s="36"/>
      <c r="E3518" s="37"/>
    </row>
    <row r="3519" spans="2:5">
      <c r="B3519" s="36"/>
      <c r="C3519" s="86" t="s">
        <v>135</v>
      </c>
      <c r="D3519" s="86"/>
      <c r="E3519" s="37"/>
    </row>
    <row r="3520" spans="2:5" ht="21.75" customHeight="1">
      <c r="B3520" s="36"/>
      <c r="C3520" s="38" t="s">
        <v>136</v>
      </c>
      <c r="D3520" s="41" t="str">
        <f>IF(Retenciones!$A108&lt;&gt;"",SUBSTITUTE(IF(ISNUMBER(SEARCH(" (",IF(ISNUMBER(SEARCH(" - ",Retenciones!$E108)),MID(Retenciones!$E108,SEARCH(" - ",Retenciones!$E108)+3,255),Retenciones!$E108))),LEFT(IF(ISNUMBER(SEARCH(" - ",Retenciones!$E108)),MID(Retenciones!$E108,SEARCH(" - ",Retenciones!$E108)+3,255),Retenciones!$E108),SEARCH(" (",IF(ISNUMBER(SEARCH(" - ",Retenciones!$E108)),MID(Retenciones!$E108,SEARCH(" - ",Retenciones!$E108)+3,255),Retenciones!$E108))-1),IF(ISNUMBER(SEARCH(" - ",Retenciones!$E108)),MID(Retenciones!$E108,SEARCH(" - ",Retenciones!$E108)+3,255),Retenciones!$E108)),"—","-"),"")</f>
        <v/>
      </c>
      <c r="E3520" s="37"/>
    </row>
    <row r="3521" spans="2:5" ht="21.75" customHeight="1">
      <c r="B3521" s="36"/>
      <c r="C3521" s="38" t="s">
        <v>137</v>
      </c>
      <c r="D3521" s="41" t="str">
        <f>IF(Retenciones!$A108&lt;&gt;"",IF(ISNUMBER(SEARCH(" - ",Retenciones!$F108)),MID(Retenciones!$F108,SEARCH(" - ",Retenciones!$F108)+3,255),Retenciones!$F108),"")</f>
        <v/>
      </c>
      <c r="E3521" s="37"/>
    </row>
    <row r="3522" spans="2:5" ht="21.75" customHeight="1">
      <c r="B3522" s="36"/>
      <c r="C3522" s="38" t="s">
        <v>138</v>
      </c>
      <c r="D3522" s="41" t="str">
        <f>IF(Retenciones!$A108&lt;&gt;"",Retenciones!$A108&amp;" Nro. "&amp;TEXT(Retenciones!$C108,"000000000000"),"")</f>
        <v/>
      </c>
      <c r="E3522" s="37"/>
    </row>
    <row r="3523" spans="2:5">
      <c r="B3523" s="36"/>
      <c r="C3523" s="38" t="s">
        <v>139</v>
      </c>
      <c r="D3523" s="42" t="str">
        <f>IF(Retenciones!$A108&lt;&gt;"","$ "&amp;IF(MID(TEXT(INT(ROUND(Retenciones!$D108,2)),"000000000000"),1,3)&lt;&gt;"000",TEXT(VALUE(MID(TEXT(INT(ROUND(Retenciones!$D108,2)),"000000000000"),1,3)),"0")&amp;"."&amp;MID(TEXT(INT(ROUND(Retenciones!$D108,2)),"000000000000"),4,3)&amp;"."&amp;MID(TEXT(INT(ROUND(Retenciones!$D108,2)),"000000000000"),7,3)&amp;"."&amp;MID(TEXT(INT(ROUND(Retenciones!$D108,2)),"000000000000"),10,3),IF(MID(TEXT(INT(ROUND(Retenciones!$D108,2)),"000000000000"),4,3)&lt;&gt;"000",TEXT(VALUE(MID(TEXT(INT(ROUND(Retenciones!$D108,2)),"000000000000"),4,3)),"0")&amp;"."&amp;MID(TEXT(INT(ROUND(Retenciones!$D108,2)),"000000000000"),7,3)&amp;"."&amp;MID(TEXT(INT(ROUND(Retenciones!$D108,2)),"000000000000"),10,3),IF(MID(TEXT(INT(ROUND(Retenciones!$D108,2)),"000000000000"),7,3)&lt;&gt;"000",TEXT(VALUE(MID(TEXT(INT(ROUND(Retenciones!$D108,2)),"000000000000"),7,3)),"0")&amp;"."&amp;MID(TEXT(INT(ROUND(Retenciones!$D108,2)),"000000000000"),10,3),TEXT(VALUE(MID(TEXT(INT(ROUND(Retenciones!$D108,2)),"000000000000"),10,3)),"0"))))&amp;","&amp;TEXT(ROUND((ROUND(Retenciones!$D108,2)-INT(ROUND(Retenciones!$D108,2)))*100,0),"00"),"")</f>
        <v/>
      </c>
      <c r="E3523" s="37"/>
    </row>
    <row r="3524" spans="2:5">
      <c r="B3524" s="36"/>
      <c r="C3524" s="38" t="s">
        <v>140</v>
      </c>
      <c r="D3524" s="39" t="str">
        <f>IF(Retenciones!$A108&lt;&gt;"","NO","")</f>
        <v/>
      </c>
      <c r="E3524" s="37"/>
    </row>
    <row r="3525" spans="2:5">
      <c r="B3525" s="36"/>
      <c r="C3525" s="38" t="s">
        <v>141</v>
      </c>
      <c r="D3525" s="43" t="str">
        <f>IF(Retenciones!$A108&lt;&gt;"","$ "&amp;IF(MID(TEXT(INT(ROUND(Retenciones!$K108,2)),"000000000000"),1,3)&lt;&gt;"000",TEXT(VALUE(MID(TEXT(INT(ROUND(Retenciones!$K108,2)),"000000000000"),1,3)),"0")&amp;"."&amp;MID(TEXT(INT(ROUND(Retenciones!$K108,2)),"000000000000"),4,3)&amp;"."&amp;MID(TEXT(INT(ROUND(Retenciones!$K108,2)),"000000000000"),7,3)&amp;"."&amp;MID(TEXT(INT(ROUND(Retenciones!$K108,2)),"000000000000"),10,3),IF(MID(TEXT(INT(ROUND(Retenciones!$K108,2)),"000000000000"),4,3)&lt;&gt;"000",TEXT(VALUE(MID(TEXT(INT(ROUND(Retenciones!$K108,2)),"000000000000"),4,3)),"0")&amp;"."&amp;MID(TEXT(INT(ROUND(Retenciones!$K108,2)),"000000000000"),7,3)&amp;"."&amp;MID(TEXT(INT(ROUND(Retenciones!$K108,2)),"000000000000"),10,3),IF(MID(TEXT(INT(ROUND(Retenciones!$K108,2)),"000000000000"),7,3)&lt;&gt;"000",TEXT(VALUE(MID(TEXT(INT(ROUND(Retenciones!$K108,2)),"000000000000"),7,3)),"0")&amp;"."&amp;MID(TEXT(INT(ROUND(Retenciones!$K108,2)),"000000000000"),10,3),TEXT(VALUE(MID(TEXT(INT(ROUND(Retenciones!$K108,2)),"000000000000"),10,3)),"0"))))&amp;","&amp;TEXT(ROUND((ROUND(Retenciones!$K108,2)-INT(ROUND(Retenciones!$K108,2)))*100,0),"00"),"")</f>
        <v/>
      </c>
      <c r="E3525" s="37"/>
    </row>
    <row r="3526" spans="2:5">
      <c r="B3526" s="36"/>
      <c r="E3526" s="37"/>
    </row>
    <row r="3527" spans="2:5">
      <c r="B3527" s="36"/>
      <c r="E3527" s="37"/>
    </row>
    <row r="3528" spans="2:5">
      <c r="B3528" s="36"/>
      <c r="C3528" s="44" t="s">
        <v>142</v>
      </c>
      <c r="D3528" s="45"/>
      <c r="E3528" s="37"/>
    </row>
    <row r="3529" spans="2:5">
      <c r="B3529" s="36"/>
      <c r="E3529" s="37"/>
    </row>
    <row r="3530" spans="2:5">
      <c r="B3530" s="36"/>
      <c r="C3530" s="38" t="s">
        <v>143</v>
      </c>
      <c r="D3530" s="39" t="str">
        <f>IF(Retenciones!$A108&lt;&gt;"",'Datos del Cliente'!$C$7,"")</f>
        <v/>
      </c>
      <c r="E3530" s="37"/>
    </row>
    <row r="3531" spans="2:5">
      <c r="B3531" s="36"/>
      <c r="C3531" s="38" t="s">
        <v>144</v>
      </c>
      <c r="D3531" s="39" t="str">
        <f>IF(Retenciones!$A108&lt;&gt;"",'Datos del Cliente'!$C$14,"")</f>
        <v/>
      </c>
      <c r="E3531" s="37"/>
    </row>
    <row r="3532" spans="2:5">
      <c r="B3532" s="36"/>
      <c r="E3532" s="37"/>
    </row>
    <row r="3533" spans="2:5" ht="15" customHeight="1">
      <c r="B3533" s="36"/>
      <c r="C3533" s="84" t="s">
        <v>145</v>
      </c>
      <c r="D3533" s="84"/>
      <c r="E3533" s="37"/>
    </row>
    <row r="3534" spans="2:5">
      <c r="B3534" s="36"/>
      <c r="C3534" s="84"/>
      <c r="D3534" s="84"/>
      <c r="E3534" s="37"/>
    </row>
    <row r="3535" spans="2:5">
      <c r="B3535" s="36"/>
      <c r="C3535" s="84"/>
      <c r="D3535" s="84"/>
      <c r="E3535" s="37"/>
    </row>
    <row r="3536" spans="2:5">
      <c r="B3536" s="46"/>
      <c r="C3536" s="47"/>
      <c r="D3536" s="47"/>
      <c r="E3536" s="48"/>
    </row>
    <row r="3538" spans="2:5" ht="25.5" customHeight="1">
      <c r="B3538" s="34"/>
      <c r="C3538" s="85" t="s">
        <v>127</v>
      </c>
      <c r="D3538" s="85"/>
      <c r="E3538" s="35"/>
    </row>
    <row r="3539" spans="2:5">
      <c r="B3539" s="36"/>
      <c r="E3539" s="37"/>
    </row>
    <row r="3540" spans="2:5">
      <c r="B3540" s="36"/>
      <c r="C3540" s="38" t="s">
        <v>128</v>
      </c>
      <c r="D3540" s="39" t="str">
        <f>IF(Retenciones!$A109&lt;&gt;"","0000-"&amp;TEXT(Retenciones!$I109,"YYYY")&amp;"-"&amp;TEXT((N('Datos del Cliente'!$C$17)+COUNTIF(Retenciones!$A$5:$A109,"&lt;&gt;")),"000000"),"")</f>
        <v/>
      </c>
      <c r="E3540" s="37"/>
    </row>
    <row r="3541" spans="2:5">
      <c r="B3541" s="36"/>
      <c r="C3541" s="38" t="s">
        <v>129</v>
      </c>
      <c r="D3541" s="39" t="str">
        <f>IF(Retenciones!$A109&lt;&gt;"",TEXT(Retenciones!$I109,"DD/MM/YYYY"),"")</f>
        <v/>
      </c>
      <c r="E3541" s="37"/>
    </row>
    <row r="3542" spans="2:5">
      <c r="B3542" s="36"/>
      <c r="E3542" s="37"/>
    </row>
    <row r="3543" spans="2:5">
      <c r="B3543" s="36"/>
      <c r="C3543" s="86" t="s">
        <v>130</v>
      </c>
      <c r="D3543" s="86"/>
      <c r="E3543" s="37"/>
    </row>
    <row r="3544" spans="2:5">
      <c r="B3544" s="36"/>
      <c r="C3544" s="38" t="s">
        <v>131</v>
      </c>
      <c r="D3544" s="39" t="str">
        <f>IF(Retenciones!$A109&lt;&gt;"",'Datos del Cliente'!$C$7,"")</f>
        <v/>
      </c>
      <c r="E3544" s="37"/>
    </row>
    <row r="3545" spans="2:5">
      <c r="B3545" s="36"/>
      <c r="C3545" s="38" t="s">
        <v>132</v>
      </c>
      <c r="D3545" s="40" t="str">
        <f>IFERROR(IF(Retenciones!$A109&lt;&gt;"",+('Datos del Cliente'!$C$8),""),"")</f>
        <v/>
      </c>
      <c r="E3545" s="37"/>
    </row>
    <row r="3546" spans="2:5" ht="25.5" customHeight="1">
      <c r="B3546" s="36"/>
      <c r="C3546" s="38" t="s">
        <v>133</v>
      </c>
      <c r="D3546" s="41" t="str">
        <f>IF(Retenciones!$A109&lt;&gt;"",'Datos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546" s="37"/>
    </row>
    <row r="3547" spans="2:5">
      <c r="B3547" s="36"/>
      <c r="E3547" s="37"/>
    </row>
    <row r="3548" spans="2:5">
      <c r="B3548" s="36"/>
      <c r="C3548" s="86" t="s">
        <v>134</v>
      </c>
      <c r="D3548" s="86"/>
      <c r="E3548" s="37"/>
    </row>
    <row r="3549" spans="2:5">
      <c r="B3549" s="36"/>
      <c r="C3549" s="38" t="s">
        <v>131</v>
      </c>
      <c r="D3549" s="39" t="str">
        <f>IFERROR(IF(Retenciones!$A109&lt;&gt;"",INDEX('Sujetos Retenidos'!$B$5:$B$204,MATCH(Retenciones!$O109,'Sujetos Retenidos'!$A$5:$A$204,0)),""),"")</f>
        <v/>
      </c>
      <c r="E3549" s="37"/>
    </row>
    <row r="3550" spans="2:5">
      <c r="B3550" s="36"/>
      <c r="C3550" s="38" t="s">
        <v>132</v>
      </c>
      <c r="D3550" s="40" t="str">
        <f>IFERROR(IF(Retenciones!$A109&lt;&gt;"",+INDEX('Sujetos Retenidos'!$A$5:$A$204,MATCH(Retenciones!$O109,'Sujetos Retenidos'!$A$5:$A$204,0)),""),"")</f>
        <v/>
      </c>
      <c r="E3550" s="37"/>
    </row>
    <row r="3551" spans="2:5" ht="25.5" customHeight="1">
      <c r="B3551" s="36"/>
      <c r="C3551" s="38" t="s">
        <v>133</v>
      </c>
      <c r="D3551" s="41" t="str">
        <f>IFERROR(IF(Retenciones!$A109&lt;&gt;"",INDEX('Sujetos Retenidos'!$C$5:$C$204,MATCH(Retenciones!$O109,'Sujetos Retenidos'!$A$5:$A$204,0))&amp;" Localidad: "&amp;INDEX('Sujetos Retenidos'!$D$5:$D$204,MATCH(Retenciones!$O109,'Sujetos Retenidos'!$A$5:$A$204,0))&amp;" Provincia: "&amp;IF(ISNUMBER(SEARCH(" - ",INDEX('Sujetos Retenidos'!$E$5:$E$204,MATCH(Retenciones!$O109,'Sujetos Retenidos'!$A$5:$A$204,0)))),MID(INDEX('Sujetos Retenidos'!$E$5:$E$204,MATCH(Retenciones!$O109,'Sujetos Retenidos'!$A$5:$A$204,0)),SEARCH(" - ",INDEX('Sujetos Retenidos'!$E$5:$E$204,MATCH(Retenciones!$O109,'Sujetos Retenidos'!$A$5:$A$204,0)))+3,255),INDEX('Sujetos Retenidos'!$E$5:$E$204,MATCH(Retenciones!$O109,'Sujetos Retenidos'!$A$5:$A$204,0)))&amp;" C.P.: "&amp;INDEX('Sujetos Retenidos'!$F$5:$F$204,MATCH(Retenciones!$O109,'Sujetos Retenidos'!$A$5:$A$204,0)),""),"")</f>
        <v/>
      </c>
      <c r="E3551" s="37"/>
    </row>
    <row r="3552" spans="2:5">
      <c r="B3552" s="36"/>
      <c r="E3552" s="37"/>
    </row>
    <row r="3553" spans="2:5">
      <c r="B3553" s="36"/>
      <c r="C3553" s="86" t="s">
        <v>135</v>
      </c>
      <c r="D3553" s="86"/>
      <c r="E3553" s="37"/>
    </row>
    <row r="3554" spans="2:5" ht="21.75" customHeight="1">
      <c r="B3554" s="36"/>
      <c r="C3554" s="38" t="s">
        <v>136</v>
      </c>
      <c r="D3554" s="41" t="str">
        <f>IF(Retenciones!$A109&lt;&gt;"",SUBSTITUTE(IF(ISNUMBER(SEARCH(" (",IF(ISNUMBER(SEARCH(" - ",Retenciones!$E109)),MID(Retenciones!$E109,SEARCH(" - ",Retenciones!$E109)+3,255),Retenciones!$E109))),LEFT(IF(ISNUMBER(SEARCH(" - ",Retenciones!$E109)),MID(Retenciones!$E109,SEARCH(" - ",Retenciones!$E109)+3,255),Retenciones!$E109),SEARCH(" (",IF(ISNUMBER(SEARCH(" - ",Retenciones!$E109)),MID(Retenciones!$E109,SEARCH(" - ",Retenciones!$E109)+3,255),Retenciones!$E109))-1),IF(ISNUMBER(SEARCH(" - ",Retenciones!$E109)),MID(Retenciones!$E109,SEARCH(" - ",Retenciones!$E109)+3,255),Retenciones!$E109)),"—","-"),"")</f>
        <v/>
      </c>
      <c r="E3554" s="37"/>
    </row>
    <row r="3555" spans="2:5" ht="21.75" customHeight="1">
      <c r="B3555" s="36"/>
      <c r="C3555" s="38" t="s">
        <v>137</v>
      </c>
      <c r="D3555" s="41" t="str">
        <f>IF(Retenciones!$A109&lt;&gt;"",IF(ISNUMBER(SEARCH(" - ",Retenciones!$F109)),MID(Retenciones!$F109,SEARCH(" - ",Retenciones!$F109)+3,255),Retenciones!$F109),"")</f>
        <v/>
      </c>
      <c r="E3555" s="37"/>
    </row>
    <row r="3556" spans="2:5" ht="21.75" customHeight="1">
      <c r="B3556" s="36"/>
      <c r="C3556" s="38" t="s">
        <v>138</v>
      </c>
      <c r="D3556" s="41" t="str">
        <f>IF(Retenciones!$A109&lt;&gt;"",Retenciones!$A109&amp;" Nro. "&amp;TEXT(Retenciones!$C109,"000000000000"),"")</f>
        <v/>
      </c>
      <c r="E3556" s="37"/>
    </row>
    <row r="3557" spans="2:5">
      <c r="B3557" s="36"/>
      <c r="C3557" s="38" t="s">
        <v>139</v>
      </c>
      <c r="D3557" s="42" t="str">
        <f>IF(Retenciones!$A109&lt;&gt;"","$ "&amp;IF(MID(TEXT(INT(ROUND(Retenciones!$D109,2)),"000000000000"),1,3)&lt;&gt;"000",TEXT(VALUE(MID(TEXT(INT(ROUND(Retenciones!$D109,2)),"000000000000"),1,3)),"0")&amp;"."&amp;MID(TEXT(INT(ROUND(Retenciones!$D109,2)),"000000000000"),4,3)&amp;"."&amp;MID(TEXT(INT(ROUND(Retenciones!$D109,2)),"000000000000"),7,3)&amp;"."&amp;MID(TEXT(INT(ROUND(Retenciones!$D109,2)),"000000000000"),10,3),IF(MID(TEXT(INT(ROUND(Retenciones!$D109,2)),"000000000000"),4,3)&lt;&gt;"000",TEXT(VALUE(MID(TEXT(INT(ROUND(Retenciones!$D109,2)),"000000000000"),4,3)),"0")&amp;"."&amp;MID(TEXT(INT(ROUND(Retenciones!$D109,2)),"000000000000"),7,3)&amp;"."&amp;MID(TEXT(INT(ROUND(Retenciones!$D109,2)),"000000000000"),10,3),IF(MID(TEXT(INT(ROUND(Retenciones!$D109,2)),"000000000000"),7,3)&lt;&gt;"000",TEXT(VALUE(MID(TEXT(INT(ROUND(Retenciones!$D109,2)),"000000000000"),7,3)),"0")&amp;"."&amp;MID(TEXT(INT(ROUND(Retenciones!$D109,2)),"000000000000"),10,3),TEXT(VALUE(MID(TEXT(INT(ROUND(Retenciones!$D109,2)),"000000000000"),10,3)),"0"))))&amp;","&amp;TEXT(ROUND((ROUND(Retenciones!$D109,2)-INT(ROUND(Retenciones!$D109,2)))*100,0),"00"),"")</f>
        <v/>
      </c>
      <c r="E3557" s="37"/>
    </row>
    <row r="3558" spans="2:5">
      <c r="B3558" s="36"/>
      <c r="C3558" s="38" t="s">
        <v>140</v>
      </c>
      <c r="D3558" s="39" t="str">
        <f>IF(Retenciones!$A109&lt;&gt;"","NO","")</f>
        <v/>
      </c>
      <c r="E3558" s="37"/>
    </row>
    <row r="3559" spans="2:5">
      <c r="B3559" s="36"/>
      <c r="C3559" s="38" t="s">
        <v>141</v>
      </c>
      <c r="D3559" s="43" t="str">
        <f>IF(Retenciones!$A109&lt;&gt;"","$ "&amp;IF(MID(TEXT(INT(ROUND(Retenciones!$K109,2)),"000000000000"),1,3)&lt;&gt;"000",TEXT(VALUE(MID(TEXT(INT(ROUND(Retenciones!$K109,2)),"000000000000"),1,3)),"0")&amp;"."&amp;MID(TEXT(INT(ROUND(Retenciones!$K109,2)),"000000000000"),4,3)&amp;"."&amp;MID(TEXT(INT(ROUND(Retenciones!$K109,2)),"000000000000"),7,3)&amp;"."&amp;MID(TEXT(INT(ROUND(Retenciones!$K109,2)),"000000000000"),10,3),IF(MID(TEXT(INT(ROUND(Retenciones!$K109,2)),"000000000000"),4,3)&lt;&gt;"000",TEXT(VALUE(MID(TEXT(INT(ROUND(Retenciones!$K109,2)),"000000000000"),4,3)),"0")&amp;"."&amp;MID(TEXT(INT(ROUND(Retenciones!$K109,2)),"000000000000"),7,3)&amp;"."&amp;MID(TEXT(INT(ROUND(Retenciones!$K109,2)),"000000000000"),10,3),IF(MID(TEXT(INT(ROUND(Retenciones!$K109,2)),"000000000000"),7,3)&lt;&gt;"000",TEXT(VALUE(MID(TEXT(INT(ROUND(Retenciones!$K109,2)),"000000000000"),7,3)),"0")&amp;"."&amp;MID(TEXT(INT(ROUND(Retenciones!$K109,2)),"000000000000"),10,3),TEXT(VALUE(MID(TEXT(INT(ROUND(Retenciones!$K109,2)),"000000000000"),10,3)),"0"))))&amp;","&amp;TEXT(ROUND((ROUND(Retenciones!$K109,2)-INT(ROUND(Retenciones!$K109,2)))*100,0),"00"),"")</f>
        <v/>
      </c>
      <c r="E3559" s="37"/>
    </row>
    <row r="3560" spans="2:5">
      <c r="B3560" s="36"/>
      <c r="E3560" s="37"/>
    </row>
    <row r="3561" spans="2:5">
      <c r="B3561" s="36"/>
      <c r="E3561" s="37"/>
    </row>
    <row r="3562" spans="2:5">
      <c r="B3562" s="36"/>
      <c r="C3562" s="44" t="s">
        <v>142</v>
      </c>
      <c r="D3562" s="45"/>
      <c r="E3562" s="37"/>
    </row>
    <row r="3563" spans="2:5">
      <c r="B3563" s="36"/>
      <c r="E3563" s="37"/>
    </row>
    <row r="3564" spans="2:5">
      <c r="B3564" s="36"/>
      <c r="C3564" s="38" t="s">
        <v>143</v>
      </c>
      <c r="D3564" s="39" t="str">
        <f>IF(Retenciones!$A109&lt;&gt;"",'Datos del Cliente'!$C$7,"")</f>
        <v/>
      </c>
      <c r="E3564" s="37"/>
    </row>
    <row r="3565" spans="2:5">
      <c r="B3565" s="36"/>
      <c r="C3565" s="38" t="s">
        <v>144</v>
      </c>
      <c r="D3565" s="39" t="str">
        <f>IF(Retenciones!$A109&lt;&gt;"",'Datos del Cliente'!$C$14,"")</f>
        <v/>
      </c>
      <c r="E3565" s="37"/>
    </row>
    <row r="3566" spans="2:5">
      <c r="B3566" s="36"/>
      <c r="E3566" s="37"/>
    </row>
    <row r="3567" spans="2:5" ht="15" customHeight="1">
      <c r="B3567" s="36"/>
      <c r="C3567" s="84" t="s">
        <v>145</v>
      </c>
      <c r="D3567" s="84"/>
      <c r="E3567" s="37"/>
    </row>
    <row r="3568" spans="2:5">
      <c r="B3568" s="36"/>
      <c r="C3568" s="84"/>
      <c r="D3568" s="84"/>
      <c r="E3568" s="37"/>
    </row>
    <row r="3569" spans="2:5">
      <c r="B3569" s="36"/>
      <c r="C3569" s="84"/>
      <c r="D3569" s="84"/>
      <c r="E3569" s="37"/>
    </row>
    <row r="3570" spans="2:5">
      <c r="B3570" s="46"/>
      <c r="C3570" s="47"/>
      <c r="D3570" s="47"/>
      <c r="E3570" s="48"/>
    </row>
    <row r="3572" spans="2:5" ht="25.5" customHeight="1">
      <c r="B3572" s="34"/>
      <c r="C3572" s="85" t="s">
        <v>127</v>
      </c>
      <c r="D3572" s="85"/>
      <c r="E3572" s="35"/>
    </row>
    <row r="3573" spans="2:5">
      <c r="B3573" s="36"/>
      <c r="E3573" s="37"/>
    </row>
    <row r="3574" spans="2:5">
      <c r="B3574" s="36"/>
      <c r="C3574" s="38" t="s">
        <v>128</v>
      </c>
      <c r="D3574" s="39" t="str">
        <f>IF(Retenciones!$A110&lt;&gt;"","0000-"&amp;TEXT(Retenciones!$I110,"YYYY")&amp;"-"&amp;TEXT((N('Datos del Cliente'!$C$17)+COUNTIF(Retenciones!$A$5:$A110,"&lt;&gt;")),"000000"),"")</f>
        <v/>
      </c>
      <c r="E3574" s="37"/>
    </row>
    <row r="3575" spans="2:5">
      <c r="B3575" s="36"/>
      <c r="C3575" s="38" t="s">
        <v>129</v>
      </c>
      <c r="D3575" s="39" t="str">
        <f>IF(Retenciones!$A110&lt;&gt;"",TEXT(Retenciones!$I110,"DD/MM/YYYY"),"")</f>
        <v/>
      </c>
      <c r="E3575" s="37"/>
    </row>
    <row r="3576" spans="2:5">
      <c r="B3576" s="36"/>
      <c r="E3576" s="37"/>
    </row>
    <row r="3577" spans="2:5">
      <c r="B3577" s="36"/>
      <c r="C3577" s="86" t="s">
        <v>130</v>
      </c>
      <c r="D3577" s="86"/>
      <c r="E3577" s="37"/>
    </row>
    <row r="3578" spans="2:5">
      <c r="B3578" s="36"/>
      <c r="C3578" s="38" t="s">
        <v>131</v>
      </c>
      <c r="D3578" s="39" t="str">
        <f>IF(Retenciones!$A110&lt;&gt;"",'Datos del Cliente'!$C$7,"")</f>
        <v/>
      </c>
      <c r="E3578" s="37"/>
    </row>
    <row r="3579" spans="2:5">
      <c r="B3579" s="36"/>
      <c r="C3579" s="38" t="s">
        <v>132</v>
      </c>
      <c r="D3579" s="40" t="str">
        <f>IFERROR(IF(Retenciones!$A110&lt;&gt;"",+('Datos del Cliente'!$C$8),""),"")</f>
        <v/>
      </c>
      <c r="E3579" s="37"/>
    </row>
    <row r="3580" spans="2:5" ht="25.5" customHeight="1">
      <c r="B3580" s="36"/>
      <c r="C3580" s="38" t="s">
        <v>133</v>
      </c>
      <c r="D3580" s="41" t="str">
        <f>IF(Retenciones!$A110&lt;&gt;"",'Datos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580" s="37"/>
    </row>
    <row r="3581" spans="2:5">
      <c r="B3581" s="36"/>
      <c r="E3581" s="37"/>
    </row>
    <row r="3582" spans="2:5">
      <c r="B3582" s="36"/>
      <c r="C3582" s="86" t="s">
        <v>134</v>
      </c>
      <c r="D3582" s="86"/>
      <c r="E3582" s="37"/>
    </row>
    <row r="3583" spans="2:5">
      <c r="B3583" s="36"/>
      <c r="C3583" s="38" t="s">
        <v>131</v>
      </c>
      <c r="D3583" s="39" t="str">
        <f>IFERROR(IF(Retenciones!$A110&lt;&gt;"",INDEX('Sujetos Retenidos'!$B$5:$B$204,MATCH(Retenciones!$O110,'Sujetos Retenidos'!$A$5:$A$204,0)),""),"")</f>
        <v/>
      </c>
      <c r="E3583" s="37"/>
    </row>
    <row r="3584" spans="2:5">
      <c r="B3584" s="36"/>
      <c r="C3584" s="38" t="s">
        <v>132</v>
      </c>
      <c r="D3584" s="40" t="str">
        <f>IFERROR(IF(Retenciones!$A110&lt;&gt;"",+INDEX('Sujetos Retenidos'!$A$5:$A$204,MATCH(Retenciones!$O110,'Sujetos Retenidos'!$A$5:$A$204,0)),""),"")</f>
        <v/>
      </c>
      <c r="E3584" s="37"/>
    </row>
    <row r="3585" spans="2:5" ht="25.5" customHeight="1">
      <c r="B3585" s="36"/>
      <c r="C3585" s="38" t="s">
        <v>133</v>
      </c>
      <c r="D3585" s="41" t="str">
        <f>IFERROR(IF(Retenciones!$A110&lt;&gt;"",INDEX('Sujetos Retenidos'!$C$5:$C$204,MATCH(Retenciones!$O110,'Sujetos Retenidos'!$A$5:$A$204,0))&amp;" Localidad: "&amp;INDEX('Sujetos Retenidos'!$D$5:$D$204,MATCH(Retenciones!$O110,'Sujetos Retenidos'!$A$5:$A$204,0))&amp;" Provincia: "&amp;IF(ISNUMBER(SEARCH(" - ",INDEX('Sujetos Retenidos'!$E$5:$E$204,MATCH(Retenciones!$O110,'Sujetos Retenidos'!$A$5:$A$204,0)))),MID(INDEX('Sujetos Retenidos'!$E$5:$E$204,MATCH(Retenciones!$O110,'Sujetos Retenidos'!$A$5:$A$204,0)),SEARCH(" - ",INDEX('Sujetos Retenidos'!$E$5:$E$204,MATCH(Retenciones!$O110,'Sujetos Retenidos'!$A$5:$A$204,0)))+3,255),INDEX('Sujetos Retenidos'!$E$5:$E$204,MATCH(Retenciones!$O110,'Sujetos Retenidos'!$A$5:$A$204,0)))&amp;" C.P.: "&amp;INDEX('Sujetos Retenidos'!$F$5:$F$204,MATCH(Retenciones!$O110,'Sujetos Retenidos'!$A$5:$A$204,0)),""),"")</f>
        <v/>
      </c>
      <c r="E3585" s="37"/>
    </row>
    <row r="3586" spans="2:5">
      <c r="B3586" s="36"/>
      <c r="E3586" s="37"/>
    </row>
    <row r="3587" spans="2:5">
      <c r="B3587" s="36"/>
      <c r="C3587" s="86" t="s">
        <v>135</v>
      </c>
      <c r="D3587" s="86"/>
      <c r="E3587" s="37"/>
    </row>
    <row r="3588" spans="2:5" ht="21.75" customHeight="1">
      <c r="B3588" s="36"/>
      <c r="C3588" s="38" t="s">
        <v>136</v>
      </c>
      <c r="D3588" s="41" t="str">
        <f>IF(Retenciones!$A110&lt;&gt;"",SUBSTITUTE(IF(ISNUMBER(SEARCH(" (",IF(ISNUMBER(SEARCH(" - ",Retenciones!$E110)),MID(Retenciones!$E110,SEARCH(" - ",Retenciones!$E110)+3,255),Retenciones!$E110))),LEFT(IF(ISNUMBER(SEARCH(" - ",Retenciones!$E110)),MID(Retenciones!$E110,SEARCH(" - ",Retenciones!$E110)+3,255),Retenciones!$E110),SEARCH(" (",IF(ISNUMBER(SEARCH(" - ",Retenciones!$E110)),MID(Retenciones!$E110,SEARCH(" - ",Retenciones!$E110)+3,255),Retenciones!$E110))-1),IF(ISNUMBER(SEARCH(" - ",Retenciones!$E110)),MID(Retenciones!$E110,SEARCH(" - ",Retenciones!$E110)+3,255),Retenciones!$E110)),"—","-"),"")</f>
        <v/>
      </c>
      <c r="E3588" s="37"/>
    </row>
    <row r="3589" spans="2:5" ht="21.75" customHeight="1">
      <c r="B3589" s="36"/>
      <c r="C3589" s="38" t="s">
        <v>137</v>
      </c>
      <c r="D3589" s="41" t="str">
        <f>IF(Retenciones!$A110&lt;&gt;"",IF(ISNUMBER(SEARCH(" - ",Retenciones!$F110)),MID(Retenciones!$F110,SEARCH(" - ",Retenciones!$F110)+3,255),Retenciones!$F110),"")</f>
        <v/>
      </c>
      <c r="E3589" s="37"/>
    </row>
    <row r="3590" spans="2:5" ht="21.75" customHeight="1">
      <c r="B3590" s="36"/>
      <c r="C3590" s="38" t="s">
        <v>138</v>
      </c>
      <c r="D3590" s="41" t="str">
        <f>IF(Retenciones!$A110&lt;&gt;"",Retenciones!$A110&amp;" Nro. "&amp;TEXT(Retenciones!$C110,"000000000000"),"")</f>
        <v/>
      </c>
      <c r="E3590" s="37"/>
    </row>
    <row r="3591" spans="2:5">
      <c r="B3591" s="36"/>
      <c r="C3591" s="38" t="s">
        <v>139</v>
      </c>
      <c r="D3591" s="42" t="str">
        <f>IF(Retenciones!$A110&lt;&gt;"","$ "&amp;IF(MID(TEXT(INT(ROUND(Retenciones!$D110,2)),"000000000000"),1,3)&lt;&gt;"000",TEXT(VALUE(MID(TEXT(INT(ROUND(Retenciones!$D110,2)),"000000000000"),1,3)),"0")&amp;"."&amp;MID(TEXT(INT(ROUND(Retenciones!$D110,2)),"000000000000"),4,3)&amp;"."&amp;MID(TEXT(INT(ROUND(Retenciones!$D110,2)),"000000000000"),7,3)&amp;"."&amp;MID(TEXT(INT(ROUND(Retenciones!$D110,2)),"000000000000"),10,3),IF(MID(TEXT(INT(ROUND(Retenciones!$D110,2)),"000000000000"),4,3)&lt;&gt;"000",TEXT(VALUE(MID(TEXT(INT(ROUND(Retenciones!$D110,2)),"000000000000"),4,3)),"0")&amp;"."&amp;MID(TEXT(INT(ROUND(Retenciones!$D110,2)),"000000000000"),7,3)&amp;"."&amp;MID(TEXT(INT(ROUND(Retenciones!$D110,2)),"000000000000"),10,3),IF(MID(TEXT(INT(ROUND(Retenciones!$D110,2)),"000000000000"),7,3)&lt;&gt;"000",TEXT(VALUE(MID(TEXT(INT(ROUND(Retenciones!$D110,2)),"000000000000"),7,3)),"0")&amp;"."&amp;MID(TEXT(INT(ROUND(Retenciones!$D110,2)),"000000000000"),10,3),TEXT(VALUE(MID(TEXT(INT(ROUND(Retenciones!$D110,2)),"000000000000"),10,3)),"0"))))&amp;","&amp;TEXT(ROUND((ROUND(Retenciones!$D110,2)-INT(ROUND(Retenciones!$D110,2)))*100,0),"00"),"")</f>
        <v/>
      </c>
      <c r="E3591" s="37"/>
    </row>
    <row r="3592" spans="2:5">
      <c r="B3592" s="36"/>
      <c r="C3592" s="38" t="s">
        <v>140</v>
      </c>
      <c r="D3592" s="39" t="str">
        <f>IF(Retenciones!$A110&lt;&gt;"","NO","")</f>
        <v/>
      </c>
      <c r="E3592" s="37"/>
    </row>
    <row r="3593" spans="2:5">
      <c r="B3593" s="36"/>
      <c r="C3593" s="38" t="s">
        <v>141</v>
      </c>
      <c r="D3593" s="43" t="str">
        <f>IF(Retenciones!$A110&lt;&gt;"","$ "&amp;IF(MID(TEXT(INT(ROUND(Retenciones!$K110,2)),"000000000000"),1,3)&lt;&gt;"000",TEXT(VALUE(MID(TEXT(INT(ROUND(Retenciones!$K110,2)),"000000000000"),1,3)),"0")&amp;"."&amp;MID(TEXT(INT(ROUND(Retenciones!$K110,2)),"000000000000"),4,3)&amp;"."&amp;MID(TEXT(INT(ROUND(Retenciones!$K110,2)),"000000000000"),7,3)&amp;"."&amp;MID(TEXT(INT(ROUND(Retenciones!$K110,2)),"000000000000"),10,3),IF(MID(TEXT(INT(ROUND(Retenciones!$K110,2)),"000000000000"),4,3)&lt;&gt;"000",TEXT(VALUE(MID(TEXT(INT(ROUND(Retenciones!$K110,2)),"000000000000"),4,3)),"0")&amp;"."&amp;MID(TEXT(INT(ROUND(Retenciones!$K110,2)),"000000000000"),7,3)&amp;"."&amp;MID(TEXT(INT(ROUND(Retenciones!$K110,2)),"000000000000"),10,3),IF(MID(TEXT(INT(ROUND(Retenciones!$K110,2)),"000000000000"),7,3)&lt;&gt;"000",TEXT(VALUE(MID(TEXT(INT(ROUND(Retenciones!$K110,2)),"000000000000"),7,3)),"0")&amp;"."&amp;MID(TEXT(INT(ROUND(Retenciones!$K110,2)),"000000000000"),10,3),TEXT(VALUE(MID(TEXT(INT(ROUND(Retenciones!$K110,2)),"000000000000"),10,3)),"0"))))&amp;","&amp;TEXT(ROUND((ROUND(Retenciones!$K110,2)-INT(ROUND(Retenciones!$K110,2)))*100,0),"00"),"")</f>
        <v/>
      </c>
      <c r="E3593" s="37"/>
    </row>
    <row r="3594" spans="2:5">
      <c r="B3594" s="36"/>
      <c r="E3594" s="37"/>
    </row>
    <row r="3595" spans="2:5">
      <c r="B3595" s="36"/>
      <c r="E3595" s="37"/>
    </row>
    <row r="3596" spans="2:5">
      <c r="B3596" s="36"/>
      <c r="C3596" s="44" t="s">
        <v>142</v>
      </c>
      <c r="D3596" s="45"/>
      <c r="E3596" s="37"/>
    </row>
    <row r="3597" spans="2:5">
      <c r="B3597" s="36"/>
      <c r="E3597" s="37"/>
    </row>
    <row r="3598" spans="2:5">
      <c r="B3598" s="36"/>
      <c r="C3598" s="38" t="s">
        <v>143</v>
      </c>
      <c r="D3598" s="39" t="str">
        <f>IF(Retenciones!$A110&lt;&gt;"",'Datos del Cliente'!$C$7,"")</f>
        <v/>
      </c>
      <c r="E3598" s="37"/>
    </row>
    <row r="3599" spans="2:5">
      <c r="B3599" s="36"/>
      <c r="C3599" s="38" t="s">
        <v>144</v>
      </c>
      <c r="D3599" s="39" t="str">
        <f>IF(Retenciones!$A110&lt;&gt;"",'Datos del Cliente'!$C$14,"")</f>
        <v/>
      </c>
      <c r="E3599" s="37"/>
    </row>
    <row r="3600" spans="2:5">
      <c r="B3600" s="36"/>
      <c r="E3600" s="37"/>
    </row>
    <row r="3601" spans="2:5" ht="15" customHeight="1">
      <c r="B3601" s="36"/>
      <c r="C3601" s="84" t="s">
        <v>145</v>
      </c>
      <c r="D3601" s="84"/>
      <c r="E3601" s="37"/>
    </row>
    <row r="3602" spans="2:5">
      <c r="B3602" s="36"/>
      <c r="C3602" s="84"/>
      <c r="D3602" s="84"/>
      <c r="E3602" s="37"/>
    </row>
    <row r="3603" spans="2:5">
      <c r="B3603" s="36"/>
      <c r="C3603" s="84"/>
      <c r="D3603" s="84"/>
      <c r="E3603" s="37"/>
    </row>
    <row r="3604" spans="2:5">
      <c r="B3604" s="46"/>
      <c r="C3604" s="47"/>
      <c r="D3604" s="47"/>
      <c r="E3604" s="48"/>
    </row>
    <row r="3606" spans="2:5" ht="25.5" customHeight="1">
      <c r="B3606" s="34"/>
      <c r="C3606" s="85" t="s">
        <v>127</v>
      </c>
      <c r="D3606" s="85"/>
      <c r="E3606" s="35"/>
    </row>
    <row r="3607" spans="2:5">
      <c r="B3607" s="36"/>
      <c r="E3607" s="37"/>
    </row>
    <row r="3608" spans="2:5">
      <c r="B3608" s="36"/>
      <c r="C3608" s="38" t="s">
        <v>128</v>
      </c>
      <c r="D3608" s="39" t="str">
        <f>IF(Retenciones!$A111&lt;&gt;"","0000-"&amp;TEXT(Retenciones!$I111,"YYYY")&amp;"-"&amp;TEXT((N('Datos del Cliente'!$C$17)+COUNTIF(Retenciones!$A$5:$A111,"&lt;&gt;")),"000000"),"")</f>
        <v/>
      </c>
      <c r="E3608" s="37"/>
    </row>
    <row r="3609" spans="2:5">
      <c r="B3609" s="36"/>
      <c r="C3609" s="38" t="s">
        <v>129</v>
      </c>
      <c r="D3609" s="39" t="str">
        <f>IF(Retenciones!$A111&lt;&gt;"",TEXT(Retenciones!$I111,"DD/MM/YYYY"),"")</f>
        <v/>
      </c>
      <c r="E3609" s="37"/>
    </row>
    <row r="3610" spans="2:5">
      <c r="B3610" s="36"/>
      <c r="E3610" s="37"/>
    </row>
    <row r="3611" spans="2:5">
      <c r="B3611" s="36"/>
      <c r="C3611" s="86" t="s">
        <v>130</v>
      </c>
      <c r="D3611" s="86"/>
      <c r="E3611" s="37"/>
    </row>
    <row r="3612" spans="2:5">
      <c r="B3612" s="36"/>
      <c r="C3612" s="38" t="s">
        <v>131</v>
      </c>
      <c r="D3612" s="39" t="str">
        <f>IF(Retenciones!$A111&lt;&gt;"",'Datos del Cliente'!$C$7,"")</f>
        <v/>
      </c>
      <c r="E3612" s="37"/>
    </row>
    <row r="3613" spans="2:5">
      <c r="B3613" s="36"/>
      <c r="C3613" s="38" t="s">
        <v>132</v>
      </c>
      <c r="D3613" s="40" t="str">
        <f>IFERROR(IF(Retenciones!$A111&lt;&gt;"",+('Datos del Cliente'!$C$8),""),"")</f>
        <v/>
      </c>
      <c r="E3613" s="37"/>
    </row>
    <row r="3614" spans="2:5" ht="25.5" customHeight="1">
      <c r="B3614" s="36"/>
      <c r="C3614" s="38" t="s">
        <v>133</v>
      </c>
      <c r="D3614" s="41" t="str">
        <f>IF(Retenciones!$A111&lt;&gt;"",'Datos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614" s="37"/>
    </row>
    <row r="3615" spans="2:5">
      <c r="B3615" s="36"/>
      <c r="E3615" s="37"/>
    </row>
    <row r="3616" spans="2:5">
      <c r="B3616" s="36"/>
      <c r="C3616" s="86" t="s">
        <v>134</v>
      </c>
      <c r="D3616" s="86"/>
      <c r="E3616" s="37"/>
    </row>
    <row r="3617" spans="2:5">
      <c r="B3617" s="36"/>
      <c r="C3617" s="38" t="s">
        <v>131</v>
      </c>
      <c r="D3617" s="39" t="str">
        <f>IFERROR(IF(Retenciones!$A111&lt;&gt;"",INDEX('Sujetos Retenidos'!$B$5:$B$204,MATCH(Retenciones!$O111,'Sujetos Retenidos'!$A$5:$A$204,0)),""),"")</f>
        <v/>
      </c>
      <c r="E3617" s="37"/>
    </row>
    <row r="3618" spans="2:5">
      <c r="B3618" s="36"/>
      <c r="C3618" s="38" t="s">
        <v>132</v>
      </c>
      <c r="D3618" s="40" t="str">
        <f>IFERROR(IF(Retenciones!$A111&lt;&gt;"",+INDEX('Sujetos Retenidos'!$A$5:$A$204,MATCH(Retenciones!$O111,'Sujetos Retenidos'!$A$5:$A$204,0)),""),"")</f>
        <v/>
      </c>
      <c r="E3618" s="37"/>
    </row>
    <row r="3619" spans="2:5" ht="25.5" customHeight="1">
      <c r="B3619" s="36"/>
      <c r="C3619" s="38" t="s">
        <v>133</v>
      </c>
      <c r="D3619" s="41" t="str">
        <f>IFERROR(IF(Retenciones!$A111&lt;&gt;"",INDEX('Sujetos Retenidos'!$C$5:$C$204,MATCH(Retenciones!$O111,'Sujetos Retenidos'!$A$5:$A$204,0))&amp;" Localidad: "&amp;INDEX('Sujetos Retenidos'!$D$5:$D$204,MATCH(Retenciones!$O111,'Sujetos Retenidos'!$A$5:$A$204,0))&amp;" Provincia: "&amp;IF(ISNUMBER(SEARCH(" - ",INDEX('Sujetos Retenidos'!$E$5:$E$204,MATCH(Retenciones!$O111,'Sujetos Retenidos'!$A$5:$A$204,0)))),MID(INDEX('Sujetos Retenidos'!$E$5:$E$204,MATCH(Retenciones!$O111,'Sujetos Retenidos'!$A$5:$A$204,0)),SEARCH(" - ",INDEX('Sujetos Retenidos'!$E$5:$E$204,MATCH(Retenciones!$O111,'Sujetos Retenidos'!$A$5:$A$204,0)))+3,255),INDEX('Sujetos Retenidos'!$E$5:$E$204,MATCH(Retenciones!$O111,'Sujetos Retenidos'!$A$5:$A$204,0)))&amp;" C.P.: "&amp;INDEX('Sujetos Retenidos'!$F$5:$F$204,MATCH(Retenciones!$O111,'Sujetos Retenidos'!$A$5:$A$204,0)),""),"")</f>
        <v/>
      </c>
      <c r="E3619" s="37"/>
    </row>
    <row r="3620" spans="2:5">
      <c r="B3620" s="36"/>
      <c r="E3620" s="37"/>
    </row>
    <row r="3621" spans="2:5">
      <c r="B3621" s="36"/>
      <c r="C3621" s="86" t="s">
        <v>135</v>
      </c>
      <c r="D3621" s="86"/>
      <c r="E3621" s="37"/>
    </row>
    <row r="3622" spans="2:5" ht="21.75" customHeight="1">
      <c r="B3622" s="36"/>
      <c r="C3622" s="38" t="s">
        <v>136</v>
      </c>
      <c r="D3622" s="41" t="str">
        <f>IF(Retenciones!$A111&lt;&gt;"",SUBSTITUTE(IF(ISNUMBER(SEARCH(" (",IF(ISNUMBER(SEARCH(" - ",Retenciones!$E111)),MID(Retenciones!$E111,SEARCH(" - ",Retenciones!$E111)+3,255),Retenciones!$E111))),LEFT(IF(ISNUMBER(SEARCH(" - ",Retenciones!$E111)),MID(Retenciones!$E111,SEARCH(" - ",Retenciones!$E111)+3,255),Retenciones!$E111),SEARCH(" (",IF(ISNUMBER(SEARCH(" - ",Retenciones!$E111)),MID(Retenciones!$E111,SEARCH(" - ",Retenciones!$E111)+3,255),Retenciones!$E111))-1),IF(ISNUMBER(SEARCH(" - ",Retenciones!$E111)),MID(Retenciones!$E111,SEARCH(" - ",Retenciones!$E111)+3,255),Retenciones!$E111)),"—","-"),"")</f>
        <v/>
      </c>
      <c r="E3622" s="37"/>
    </row>
    <row r="3623" spans="2:5" ht="21.75" customHeight="1">
      <c r="B3623" s="36"/>
      <c r="C3623" s="38" t="s">
        <v>137</v>
      </c>
      <c r="D3623" s="41" t="str">
        <f>IF(Retenciones!$A111&lt;&gt;"",IF(ISNUMBER(SEARCH(" - ",Retenciones!$F111)),MID(Retenciones!$F111,SEARCH(" - ",Retenciones!$F111)+3,255),Retenciones!$F111),"")</f>
        <v/>
      </c>
      <c r="E3623" s="37"/>
    </row>
    <row r="3624" spans="2:5" ht="21.75" customHeight="1">
      <c r="B3624" s="36"/>
      <c r="C3624" s="38" t="s">
        <v>138</v>
      </c>
      <c r="D3624" s="41" t="str">
        <f>IF(Retenciones!$A111&lt;&gt;"",Retenciones!$A111&amp;" Nro. "&amp;TEXT(Retenciones!$C111,"000000000000"),"")</f>
        <v/>
      </c>
      <c r="E3624" s="37"/>
    </row>
    <row r="3625" spans="2:5">
      <c r="B3625" s="36"/>
      <c r="C3625" s="38" t="s">
        <v>139</v>
      </c>
      <c r="D3625" s="42" t="str">
        <f>IF(Retenciones!$A111&lt;&gt;"","$ "&amp;IF(MID(TEXT(INT(ROUND(Retenciones!$D111,2)),"000000000000"),1,3)&lt;&gt;"000",TEXT(VALUE(MID(TEXT(INT(ROUND(Retenciones!$D111,2)),"000000000000"),1,3)),"0")&amp;"."&amp;MID(TEXT(INT(ROUND(Retenciones!$D111,2)),"000000000000"),4,3)&amp;"."&amp;MID(TEXT(INT(ROUND(Retenciones!$D111,2)),"000000000000"),7,3)&amp;"."&amp;MID(TEXT(INT(ROUND(Retenciones!$D111,2)),"000000000000"),10,3),IF(MID(TEXT(INT(ROUND(Retenciones!$D111,2)),"000000000000"),4,3)&lt;&gt;"000",TEXT(VALUE(MID(TEXT(INT(ROUND(Retenciones!$D111,2)),"000000000000"),4,3)),"0")&amp;"."&amp;MID(TEXT(INT(ROUND(Retenciones!$D111,2)),"000000000000"),7,3)&amp;"."&amp;MID(TEXT(INT(ROUND(Retenciones!$D111,2)),"000000000000"),10,3),IF(MID(TEXT(INT(ROUND(Retenciones!$D111,2)),"000000000000"),7,3)&lt;&gt;"000",TEXT(VALUE(MID(TEXT(INT(ROUND(Retenciones!$D111,2)),"000000000000"),7,3)),"0")&amp;"."&amp;MID(TEXT(INT(ROUND(Retenciones!$D111,2)),"000000000000"),10,3),TEXT(VALUE(MID(TEXT(INT(ROUND(Retenciones!$D111,2)),"000000000000"),10,3)),"0"))))&amp;","&amp;TEXT(ROUND((ROUND(Retenciones!$D111,2)-INT(ROUND(Retenciones!$D111,2)))*100,0),"00"),"")</f>
        <v/>
      </c>
      <c r="E3625" s="37"/>
    </row>
    <row r="3626" spans="2:5">
      <c r="B3626" s="36"/>
      <c r="C3626" s="38" t="s">
        <v>140</v>
      </c>
      <c r="D3626" s="39" t="str">
        <f>IF(Retenciones!$A111&lt;&gt;"","NO","")</f>
        <v/>
      </c>
      <c r="E3626" s="37"/>
    </row>
    <row r="3627" spans="2:5">
      <c r="B3627" s="36"/>
      <c r="C3627" s="38" t="s">
        <v>141</v>
      </c>
      <c r="D3627" s="43" t="str">
        <f>IF(Retenciones!$A111&lt;&gt;"","$ "&amp;IF(MID(TEXT(INT(ROUND(Retenciones!$K111,2)),"000000000000"),1,3)&lt;&gt;"000",TEXT(VALUE(MID(TEXT(INT(ROUND(Retenciones!$K111,2)),"000000000000"),1,3)),"0")&amp;"."&amp;MID(TEXT(INT(ROUND(Retenciones!$K111,2)),"000000000000"),4,3)&amp;"."&amp;MID(TEXT(INT(ROUND(Retenciones!$K111,2)),"000000000000"),7,3)&amp;"."&amp;MID(TEXT(INT(ROUND(Retenciones!$K111,2)),"000000000000"),10,3),IF(MID(TEXT(INT(ROUND(Retenciones!$K111,2)),"000000000000"),4,3)&lt;&gt;"000",TEXT(VALUE(MID(TEXT(INT(ROUND(Retenciones!$K111,2)),"000000000000"),4,3)),"0")&amp;"."&amp;MID(TEXT(INT(ROUND(Retenciones!$K111,2)),"000000000000"),7,3)&amp;"."&amp;MID(TEXT(INT(ROUND(Retenciones!$K111,2)),"000000000000"),10,3),IF(MID(TEXT(INT(ROUND(Retenciones!$K111,2)),"000000000000"),7,3)&lt;&gt;"000",TEXT(VALUE(MID(TEXT(INT(ROUND(Retenciones!$K111,2)),"000000000000"),7,3)),"0")&amp;"."&amp;MID(TEXT(INT(ROUND(Retenciones!$K111,2)),"000000000000"),10,3),TEXT(VALUE(MID(TEXT(INT(ROUND(Retenciones!$K111,2)),"000000000000"),10,3)),"0"))))&amp;","&amp;TEXT(ROUND((ROUND(Retenciones!$K111,2)-INT(ROUND(Retenciones!$K111,2)))*100,0),"00"),"")</f>
        <v/>
      </c>
      <c r="E3627" s="37"/>
    </row>
    <row r="3628" spans="2:5">
      <c r="B3628" s="36"/>
      <c r="E3628" s="37"/>
    </row>
    <row r="3629" spans="2:5">
      <c r="B3629" s="36"/>
      <c r="E3629" s="37"/>
    </row>
    <row r="3630" spans="2:5">
      <c r="B3630" s="36"/>
      <c r="C3630" s="44" t="s">
        <v>142</v>
      </c>
      <c r="D3630" s="45"/>
      <c r="E3630" s="37"/>
    </row>
    <row r="3631" spans="2:5">
      <c r="B3631" s="36"/>
      <c r="E3631" s="37"/>
    </row>
    <row r="3632" spans="2:5">
      <c r="B3632" s="36"/>
      <c r="C3632" s="38" t="s">
        <v>143</v>
      </c>
      <c r="D3632" s="39" t="str">
        <f>IF(Retenciones!$A111&lt;&gt;"",'Datos del Cliente'!$C$7,"")</f>
        <v/>
      </c>
      <c r="E3632" s="37"/>
    </row>
    <row r="3633" spans="2:5">
      <c r="B3633" s="36"/>
      <c r="C3633" s="38" t="s">
        <v>144</v>
      </c>
      <c r="D3633" s="39" t="str">
        <f>IF(Retenciones!$A111&lt;&gt;"",'Datos del Cliente'!$C$14,"")</f>
        <v/>
      </c>
      <c r="E3633" s="37"/>
    </row>
    <row r="3634" spans="2:5">
      <c r="B3634" s="36"/>
      <c r="E3634" s="37"/>
    </row>
    <row r="3635" spans="2:5" ht="15" customHeight="1">
      <c r="B3635" s="36"/>
      <c r="C3635" s="84" t="s">
        <v>145</v>
      </c>
      <c r="D3635" s="84"/>
      <c r="E3635" s="37"/>
    </row>
    <row r="3636" spans="2:5">
      <c r="B3636" s="36"/>
      <c r="C3636" s="84"/>
      <c r="D3636" s="84"/>
      <c r="E3636" s="37"/>
    </row>
    <row r="3637" spans="2:5">
      <c r="B3637" s="36"/>
      <c r="C3637" s="84"/>
      <c r="D3637" s="84"/>
      <c r="E3637" s="37"/>
    </row>
    <row r="3638" spans="2:5">
      <c r="B3638" s="46"/>
      <c r="C3638" s="47"/>
      <c r="D3638" s="47"/>
      <c r="E3638" s="48"/>
    </row>
    <row r="3640" spans="2:5" ht="25.5" customHeight="1">
      <c r="B3640" s="34"/>
      <c r="C3640" s="85" t="s">
        <v>127</v>
      </c>
      <c r="D3640" s="85"/>
      <c r="E3640" s="35"/>
    </row>
    <row r="3641" spans="2:5">
      <c r="B3641" s="36"/>
      <c r="E3641" s="37"/>
    </row>
    <row r="3642" spans="2:5">
      <c r="B3642" s="36"/>
      <c r="C3642" s="38" t="s">
        <v>128</v>
      </c>
      <c r="D3642" s="39" t="str">
        <f>IF(Retenciones!$A112&lt;&gt;"","0000-"&amp;TEXT(Retenciones!$I112,"YYYY")&amp;"-"&amp;TEXT((N('Datos del Cliente'!$C$17)+COUNTIF(Retenciones!$A$5:$A112,"&lt;&gt;")),"000000"),"")</f>
        <v/>
      </c>
      <c r="E3642" s="37"/>
    </row>
    <row r="3643" spans="2:5">
      <c r="B3643" s="36"/>
      <c r="C3643" s="38" t="s">
        <v>129</v>
      </c>
      <c r="D3643" s="39" t="str">
        <f>IF(Retenciones!$A112&lt;&gt;"",TEXT(Retenciones!$I112,"DD/MM/YYYY"),"")</f>
        <v/>
      </c>
      <c r="E3643" s="37"/>
    </row>
    <row r="3644" spans="2:5">
      <c r="B3644" s="36"/>
      <c r="E3644" s="37"/>
    </row>
    <row r="3645" spans="2:5">
      <c r="B3645" s="36"/>
      <c r="C3645" s="86" t="s">
        <v>130</v>
      </c>
      <c r="D3645" s="86"/>
      <c r="E3645" s="37"/>
    </row>
    <row r="3646" spans="2:5">
      <c r="B3646" s="36"/>
      <c r="C3646" s="38" t="s">
        <v>131</v>
      </c>
      <c r="D3646" s="39" t="str">
        <f>IF(Retenciones!$A112&lt;&gt;"",'Datos del Cliente'!$C$7,"")</f>
        <v/>
      </c>
      <c r="E3646" s="37"/>
    </row>
    <row r="3647" spans="2:5">
      <c r="B3647" s="36"/>
      <c r="C3647" s="38" t="s">
        <v>132</v>
      </c>
      <c r="D3647" s="40" t="str">
        <f>IFERROR(IF(Retenciones!$A112&lt;&gt;"",+('Datos del Cliente'!$C$8),""),"")</f>
        <v/>
      </c>
      <c r="E3647" s="37"/>
    </row>
    <row r="3648" spans="2:5" ht="25.5" customHeight="1">
      <c r="B3648" s="36"/>
      <c r="C3648" s="38" t="s">
        <v>133</v>
      </c>
      <c r="D3648" s="41" t="str">
        <f>IF(Retenciones!$A112&lt;&gt;"",'Datos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648" s="37"/>
    </row>
    <row r="3649" spans="2:5">
      <c r="B3649" s="36"/>
      <c r="E3649" s="37"/>
    </row>
    <row r="3650" spans="2:5">
      <c r="B3650" s="36"/>
      <c r="C3650" s="86" t="s">
        <v>134</v>
      </c>
      <c r="D3650" s="86"/>
      <c r="E3650" s="37"/>
    </row>
    <row r="3651" spans="2:5">
      <c r="B3651" s="36"/>
      <c r="C3651" s="38" t="s">
        <v>131</v>
      </c>
      <c r="D3651" s="39" t="str">
        <f>IFERROR(IF(Retenciones!$A112&lt;&gt;"",INDEX('Sujetos Retenidos'!$B$5:$B$204,MATCH(Retenciones!$O112,'Sujetos Retenidos'!$A$5:$A$204,0)),""),"")</f>
        <v/>
      </c>
      <c r="E3651" s="37"/>
    </row>
    <row r="3652" spans="2:5">
      <c r="B3652" s="36"/>
      <c r="C3652" s="38" t="s">
        <v>132</v>
      </c>
      <c r="D3652" s="40" t="str">
        <f>IFERROR(IF(Retenciones!$A112&lt;&gt;"",+INDEX('Sujetos Retenidos'!$A$5:$A$204,MATCH(Retenciones!$O112,'Sujetos Retenidos'!$A$5:$A$204,0)),""),"")</f>
        <v/>
      </c>
      <c r="E3652" s="37"/>
    </row>
    <row r="3653" spans="2:5" ht="25.5" customHeight="1">
      <c r="B3653" s="36"/>
      <c r="C3653" s="38" t="s">
        <v>133</v>
      </c>
      <c r="D3653" s="41" t="str">
        <f>IFERROR(IF(Retenciones!$A112&lt;&gt;"",INDEX('Sujetos Retenidos'!$C$5:$C$204,MATCH(Retenciones!$O112,'Sujetos Retenidos'!$A$5:$A$204,0))&amp;" Localidad: "&amp;INDEX('Sujetos Retenidos'!$D$5:$D$204,MATCH(Retenciones!$O112,'Sujetos Retenidos'!$A$5:$A$204,0))&amp;" Provincia: "&amp;IF(ISNUMBER(SEARCH(" - ",INDEX('Sujetos Retenidos'!$E$5:$E$204,MATCH(Retenciones!$O112,'Sujetos Retenidos'!$A$5:$A$204,0)))),MID(INDEX('Sujetos Retenidos'!$E$5:$E$204,MATCH(Retenciones!$O112,'Sujetos Retenidos'!$A$5:$A$204,0)),SEARCH(" - ",INDEX('Sujetos Retenidos'!$E$5:$E$204,MATCH(Retenciones!$O112,'Sujetos Retenidos'!$A$5:$A$204,0)))+3,255),INDEX('Sujetos Retenidos'!$E$5:$E$204,MATCH(Retenciones!$O112,'Sujetos Retenidos'!$A$5:$A$204,0)))&amp;" C.P.: "&amp;INDEX('Sujetos Retenidos'!$F$5:$F$204,MATCH(Retenciones!$O112,'Sujetos Retenidos'!$A$5:$A$204,0)),""),"")</f>
        <v/>
      </c>
      <c r="E3653" s="37"/>
    </row>
    <row r="3654" spans="2:5">
      <c r="B3654" s="36"/>
      <c r="E3654" s="37"/>
    </row>
    <row r="3655" spans="2:5">
      <c r="B3655" s="36"/>
      <c r="C3655" s="86" t="s">
        <v>135</v>
      </c>
      <c r="D3655" s="86"/>
      <c r="E3655" s="37"/>
    </row>
    <row r="3656" spans="2:5" ht="21.75" customHeight="1">
      <c r="B3656" s="36"/>
      <c r="C3656" s="38" t="s">
        <v>136</v>
      </c>
      <c r="D3656" s="41" t="str">
        <f>IF(Retenciones!$A112&lt;&gt;"",SUBSTITUTE(IF(ISNUMBER(SEARCH(" (",IF(ISNUMBER(SEARCH(" - ",Retenciones!$E112)),MID(Retenciones!$E112,SEARCH(" - ",Retenciones!$E112)+3,255),Retenciones!$E112))),LEFT(IF(ISNUMBER(SEARCH(" - ",Retenciones!$E112)),MID(Retenciones!$E112,SEARCH(" - ",Retenciones!$E112)+3,255),Retenciones!$E112),SEARCH(" (",IF(ISNUMBER(SEARCH(" - ",Retenciones!$E112)),MID(Retenciones!$E112,SEARCH(" - ",Retenciones!$E112)+3,255),Retenciones!$E112))-1),IF(ISNUMBER(SEARCH(" - ",Retenciones!$E112)),MID(Retenciones!$E112,SEARCH(" - ",Retenciones!$E112)+3,255),Retenciones!$E112)),"—","-"),"")</f>
        <v/>
      </c>
      <c r="E3656" s="37"/>
    </row>
    <row r="3657" spans="2:5" ht="21.75" customHeight="1">
      <c r="B3657" s="36"/>
      <c r="C3657" s="38" t="s">
        <v>137</v>
      </c>
      <c r="D3657" s="41" t="str">
        <f>IF(Retenciones!$A112&lt;&gt;"",IF(ISNUMBER(SEARCH(" - ",Retenciones!$F112)),MID(Retenciones!$F112,SEARCH(" - ",Retenciones!$F112)+3,255),Retenciones!$F112),"")</f>
        <v/>
      </c>
      <c r="E3657" s="37"/>
    </row>
    <row r="3658" spans="2:5" ht="21.75" customHeight="1">
      <c r="B3658" s="36"/>
      <c r="C3658" s="38" t="s">
        <v>138</v>
      </c>
      <c r="D3658" s="41" t="str">
        <f>IF(Retenciones!$A112&lt;&gt;"",Retenciones!$A112&amp;" Nro. "&amp;TEXT(Retenciones!$C112,"000000000000"),"")</f>
        <v/>
      </c>
      <c r="E3658" s="37"/>
    </row>
    <row r="3659" spans="2:5">
      <c r="B3659" s="36"/>
      <c r="C3659" s="38" t="s">
        <v>139</v>
      </c>
      <c r="D3659" s="42" t="str">
        <f>IF(Retenciones!$A112&lt;&gt;"","$ "&amp;IF(MID(TEXT(INT(ROUND(Retenciones!$D112,2)),"000000000000"),1,3)&lt;&gt;"000",TEXT(VALUE(MID(TEXT(INT(ROUND(Retenciones!$D112,2)),"000000000000"),1,3)),"0")&amp;"."&amp;MID(TEXT(INT(ROUND(Retenciones!$D112,2)),"000000000000"),4,3)&amp;"."&amp;MID(TEXT(INT(ROUND(Retenciones!$D112,2)),"000000000000"),7,3)&amp;"."&amp;MID(TEXT(INT(ROUND(Retenciones!$D112,2)),"000000000000"),10,3),IF(MID(TEXT(INT(ROUND(Retenciones!$D112,2)),"000000000000"),4,3)&lt;&gt;"000",TEXT(VALUE(MID(TEXT(INT(ROUND(Retenciones!$D112,2)),"000000000000"),4,3)),"0")&amp;"."&amp;MID(TEXT(INT(ROUND(Retenciones!$D112,2)),"000000000000"),7,3)&amp;"."&amp;MID(TEXT(INT(ROUND(Retenciones!$D112,2)),"000000000000"),10,3),IF(MID(TEXT(INT(ROUND(Retenciones!$D112,2)),"000000000000"),7,3)&lt;&gt;"000",TEXT(VALUE(MID(TEXT(INT(ROUND(Retenciones!$D112,2)),"000000000000"),7,3)),"0")&amp;"."&amp;MID(TEXT(INT(ROUND(Retenciones!$D112,2)),"000000000000"),10,3),TEXT(VALUE(MID(TEXT(INT(ROUND(Retenciones!$D112,2)),"000000000000"),10,3)),"0"))))&amp;","&amp;TEXT(ROUND((ROUND(Retenciones!$D112,2)-INT(ROUND(Retenciones!$D112,2)))*100,0),"00"),"")</f>
        <v/>
      </c>
      <c r="E3659" s="37"/>
    </row>
    <row r="3660" spans="2:5">
      <c r="B3660" s="36"/>
      <c r="C3660" s="38" t="s">
        <v>140</v>
      </c>
      <c r="D3660" s="39" t="str">
        <f>IF(Retenciones!$A112&lt;&gt;"","NO","")</f>
        <v/>
      </c>
      <c r="E3660" s="37"/>
    </row>
    <row r="3661" spans="2:5">
      <c r="B3661" s="36"/>
      <c r="C3661" s="38" t="s">
        <v>141</v>
      </c>
      <c r="D3661" s="43" t="str">
        <f>IF(Retenciones!$A112&lt;&gt;"","$ "&amp;IF(MID(TEXT(INT(ROUND(Retenciones!$K112,2)),"000000000000"),1,3)&lt;&gt;"000",TEXT(VALUE(MID(TEXT(INT(ROUND(Retenciones!$K112,2)),"000000000000"),1,3)),"0")&amp;"."&amp;MID(TEXT(INT(ROUND(Retenciones!$K112,2)),"000000000000"),4,3)&amp;"."&amp;MID(TEXT(INT(ROUND(Retenciones!$K112,2)),"000000000000"),7,3)&amp;"."&amp;MID(TEXT(INT(ROUND(Retenciones!$K112,2)),"000000000000"),10,3),IF(MID(TEXT(INT(ROUND(Retenciones!$K112,2)),"000000000000"),4,3)&lt;&gt;"000",TEXT(VALUE(MID(TEXT(INT(ROUND(Retenciones!$K112,2)),"000000000000"),4,3)),"0")&amp;"."&amp;MID(TEXT(INT(ROUND(Retenciones!$K112,2)),"000000000000"),7,3)&amp;"."&amp;MID(TEXT(INT(ROUND(Retenciones!$K112,2)),"000000000000"),10,3),IF(MID(TEXT(INT(ROUND(Retenciones!$K112,2)),"000000000000"),7,3)&lt;&gt;"000",TEXT(VALUE(MID(TEXT(INT(ROUND(Retenciones!$K112,2)),"000000000000"),7,3)),"0")&amp;"."&amp;MID(TEXT(INT(ROUND(Retenciones!$K112,2)),"000000000000"),10,3),TEXT(VALUE(MID(TEXT(INT(ROUND(Retenciones!$K112,2)),"000000000000"),10,3)),"0"))))&amp;","&amp;TEXT(ROUND((ROUND(Retenciones!$K112,2)-INT(ROUND(Retenciones!$K112,2)))*100,0),"00"),"")</f>
        <v/>
      </c>
      <c r="E3661" s="37"/>
    </row>
    <row r="3662" spans="2:5">
      <c r="B3662" s="36"/>
      <c r="E3662" s="37"/>
    </row>
    <row r="3663" spans="2:5">
      <c r="B3663" s="36"/>
      <c r="E3663" s="37"/>
    </row>
    <row r="3664" spans="2:5">
      <c r="B3664" s="36"/>
      <c r="C3664" s="44" t="s">
        <v>142</v>
      </c>
      <c r="D3664" s="45"/>
      <c r="E3664" s="37"/>
    </row>
    <row r="3665" spans="2:5">
      <c r="B3665" s="36"/>
      <c r="E3665" s="37"/>
    </row>
    <row r="3666" spans="2:5">
      <c r="B3666" s="36"/>
      <c r="C3666" s="38" t="s">
        <v>143</v>
      </c>
      <c r="D3666" s="39" t="str">
        <f>IF(Retenciones!$A112&lt;&gt;"",'Datos del Cliente'!$C$7,"")</f>
        <v/>
      </c>
      <c r="E3666" s="37"/>
    </row>
    <row r="3667" spans="2:5">
      <c r="B3667" s="36"/>
      <c r="C3667" s="38" t="s">
        <v>144</v>
      </c>
      <c r="D3667" s="39" t="str">
        <f>IF(Retenciones!$A112&lt;&gt;"",'Datos del Cliente'!$C$14,"")</f>
        <v/>
      </c>
      <c r="E3667" s="37"/>
    </row>
    <row r="3668" spans="2:5">
      <c r="B3668" s="36"/>
      <c r="E3668" s="37"/>
    </row>
    <row r="3669" spans="2:5" ht="15" customHeight="1">
      <c r="B3669" s="36"/>
      <c r="C3669" s="84" t="s">
        <v>145</v>
      </c>
      <c r="D3669" s="84"/>
      <c r="E3669" s="37"/>
    </row>
    <row r="3670" spans="2:5">
      <c r="B3670" s="36"/>
      <c r="C3670" s="84"/>
      <c r="D3670" s="84"/>
      <c r="E3670" s="37"/>
    </row>
    <row r="3671" spans="2:5">
      <c r="B3671" s="36"/>
      <c r="C3671" s="84"/>
      <c r="D3671" s="84"/>
      <c r="E3671" s="37"/>
    </row>
    <row r="3672" spans="2:5">
      <c r="B3672" s="46"/>
      <c r="C3672" s="47"/>
      <c r="D3672" s="47"/>
      <c r="E3672" s="48"/>
    </row>
    <row r="3674" spans="2:5" ht="25.5" customHeight="1">
      <c r="B3674" s="34"/>
      <c r="C3674" s="85" t="s">
        <v>127</v>
      </c>
      <c r="D3674" s="85"/>
      <c r="E3674" s="35"/>
    </row>
    <row r="3675" spans="2:5">
      <c r="B3675" s="36"/>
      <c r="E3675" s="37"/>
    </row>
    <row r="3676" spans="2:5">
      <c r="B3676" s="36"/>
      <c r="C3676" s="38" t="s">
        <v>128</v>
      </c>
      <c r="D3676" s="39" t="str">
        <f>IF(Retenciones!$A113&lt;&gt;"","0000-"&amp;TEXT(Retenciones!$I113,"YYYY")&amp;"-"&amp;TEXT((N('Datos del Cliente'!$C$17)+COUNTIF(Retenciones!$A$5:$A113,"&lt;&gt;")),"000000"),"")</f>
        <v/>
      </c>
      <c r="E3676" s="37"/>
    </row>
    <row r="3677" spans="2:5">
      <c r="B3677" s="36"/>
      <c r="C3677" s="38" t="s">
        <v>129</v>
      </c>
      <c r="D3677" s="39" t="str">
        <f>IF(Retenciones!$A113&lt;&gt;"",TEXT(Retenciones!$I113,"DD/MM/YYYY"),"")</f>
        <v/>
      </c>
      <c r="E3677" s="37"/>
    </row>
    <row r="3678" spans="2:5">
      <c r="B3678" s="36"/>
      <c r="E3678" s="37"/>
    </row>
    <row r="3679" spans="2:5">
      <c r="B3679" s="36"/>
      <c r="C3679" s="86" t="s">
        <v>130</v>
      </c>
      <c r="D3679" s="86"/>
      <c r="E3679" s="37"/>
    </row>
    <row r="3680" spans="2:5">
      <c r="B3680" s="36"/>
      <c r="C3680" s="38" t="s">
        <v>131</v>
      </c>
      <c r="D3680" s="39" t="str">
        <f>IF(Retenciones!$A113&lt;&gt;"",'Datos del Cliente'!$C$7,"")</f>
        <v/>
      </c>
      <c r="E3680" s="37"/>
    </row>
    <row r="3681" spans="2:5">
      <c r="B3681" s="36"/>
      <c r="C3681" s="38" t="s">
        <v>132</v>
      </c>
      <c r="D3681" s="40" t="str">
        <f>IFERROR(IF(Retenciones!$A113&lt;&gt;"",+('Datos del Cliente'!$C$8),""),"")</f>
        <v/>
      </c>
      <c r="E3681" s="37"/>
    </row>
    <row r="3682" spans="2:5" ht="25.5" customHeight="1">
      <c r="B3682" s="36"/>
      <c r="C3682" s="38" t="s">
        <v>133</v>
      </c>
      <c r="D3682" s="41" t="str">
        <f>IF(Retenciones!$A113&lt;&gt;"",'Datos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682" s="37"/>
    </row>
    <row r="3683" spans="2:5">
      <c r="B3683" s="36"/>
      <c r="E3683" s="37"/>
    </row>
    <row r="3684" spans="2:5">
      <c r="B3684" s="36"/>
      <c r="C3684" s="86" t="s">
        <v>134</v>
      </c>
      <c r="D3684" s="86"/>
      <c r="E3684" s="37"/>
    </row>
    <row r="3685" spans="2:5">
      <c r="B3685" s="36"/>
      <c r="C3685" s="38" t="s">
        <v>131</v>
      </c>
      <c r="D3685" s="39" t="str">
        <f>IFERROR(IF(Retenciones!$A113&lt;&gt;"",INDEX('Sujetos Retenidos'!$B$5:$B$204,MATCH(Retenciones!$O113,'Sujetos Retenidos'!$A$5:$A$204,0)),""),"")</f>
        <v/>
      </c>
      <c r="E3685" s="37"/>
    </row>
    <row r="3686" spans="2:5">
      <c r="B3686" s="36"/>
      <c r="C3686" s="38" t="s">
        <v>132</v>
      </c>
      <c r="D3686" s="40" t="str">
        <f>IFERROR(IF(Retenciones!$A113&lt;&gt;"",+INDEX('Sujetos Retenidos'!$A$5:$A$204,MATCH(Retenciones!$O113,'Sujetos Retenidos'!$A$5:$A$204,0)),""),"")</f>
        <v/>
      </c>
      <c r="E3686" s="37"/>
    </row>
    <row r="3687" spans="2:5" ht="25.5" customHeight="1">
      <c r="B3687" s="36"/>
      <c r="C3687" s="38" t="s">
        <v>133</v>
      </c>
      <c r="D3687" s="41" t="str">
        <f>IFERROR(IF(Retenciones!$A113&lt;&gt;"",INDEX('Sujetos Retenidos'!$C$5:$C$204,MATCH(Retenciones!$O113,'Sujetos Retenidos'!$A$5:$A$204,0))&amp;" Localidad: "&amp;INDEX('Sujetos Retenidos'!$D$5:$D$204,MATCH(Retenciones!$O113,'Sujetos Retenidos'!$A$5:$A$204,0))&amp;" Provincia: "&amp;IF(ISNUMBER(SEARCH(" - ",INDEX('Sujetos Retenidos'!$E$5:$E$204,MATCH(Retenciones!$O113,'Sujetos Retenidos'!$A$5:$A$204,0)))),MID(INDEX('Sujetos Retenidos'!$E$5:$E$204,MATCH(Retenciones!$O113,'Sujetos Retenidos'!$A$5:$A$204,0)),SEARCH(" - ",INDEX('Sujetos Retenidos'!$E$5:$E$204,MATCH(Retenciones!$O113,'Sujetos Retenidos'!$A$5:$A$204,0)))+3,255),INDEX('Sujetos Retenidos'!$E$5:$E$204,MATCH(Retenciones!$O113,'Sujetos Retenidos'!$A$5:$A$204,0)))&amp;" C.P.: "&amp;INDEX('Sujetos Retenidos'!$F$5:$F$204,MATCH(Retenciones!$O113,'Sujetos Retenidos'!$A$5:$A$204,0)),""),"")</f>
        <v/>
      </c>
      <c r="E3687" s="37"/>
    </row>
    <row r="3688" spans="2:5">
      <c r="B3688" s="36"/>
      <c r="E3688" s="37"/>
    </row>
    <row r="3689" spans="2:5">
      <c r="B3689" s="36"/>
      <c r="C3689" s="86" t="s">
        <v>135</v>
      </c>
      <c r="D3689" s="86"/>
      <c r="E3689" s="37"/>
    </row>
    <row r="3690" spans="2:5" ht="21.75" customHeight="1">
      <c r="B3690" s="36"/>
      <c r="C3690" s="38" t="s">
        <v>136</v>
      </c>
      <c r="D3690" s="41" t="str">
        <f>IF(Retenciones!$A113&lt;&gt;"",SUBSTITUTE(IF(ISNUMBER(SEARCH(" (",IF(ISNUMBER(SEARCH(" - ",Retenciones!$E113)),MID(Retenciones!$E113,SEARCH(" - ",Retenciones!$E113)+3,255),Retenciones!$E113))),LEFT(IF(ISNUMBER(SEARCH(" - ",Retenciones!$E113)),MID(Retenciones!$E113,SEARCH(" - ",Retenciones!$E113)+3,255),Retenciones!$E113),SEARCH(" (",IF(ISNUMBER(SEARCH(" - ",Retenciones!$E113)),MID(Retenciones!$E113,SEARCH(" - ",Retenciones!$E113)+3,255),Retenciones!$E113))-1),IF(ISNUMBER(SEARCH(" - ",Retenciones!$E113)),MID(Retenciones!$E113,SEARCH(" - ",Retenciones!$E113)+3,255),Retenciones!$E113)),"—","-"),"")</f>
        <v/>
      </c>
      <c r="E3690" s="37"/>
    </row>
    <row r="3691" spans="2:5" ht="21.75" customHeight="1">
      <c r="B3691" s="36"/>
      <c r="C3691" s="38" t="s">
        <v>137</v>
      </c>
      <c r="D3691" s="41" t="str">
        <f>IF(Retenciones!$A113&lt;&gt;"",IF(ISNUMBER(SEARCH(" - ",Retenciones!$F113)),MID(Retenciones!$F113,SEARCH(" - ",Retenciones!$F113)+3,255),Retenciones!$F113),"")</f>
        <v/>
      </c>
      <c r="E3691" s="37"/>
    </row>
    <row r="3692" spans="2:5" ht="21.75" customHeight="1">
      <c r="B3692" s="36"/>
      <c r="C3692" s="38" t="s">
        <v>138</v>
      </c>
      <c r="D3692" s="41" t="str">
        <f>IF(Retenciones!$A113&lt;&gt;"",Retenciones!$A113&amp;" Nro. "&amp;TEXT(Retenciones!$C113,"000000000000"),"")</f>
        <v/>
      </c>
      <c r="E3692" s="37"/>
    </row>
    <row r="3693" spans="2:5">
      <c r="B3693" s="36"/>
      <c r="C3693" s="38" t="s">
        <v>139</v>
      </c>
      <c r="D3693" s="42" t="str">
        <f>IF(Retenciones!$A113&lt;&gt;"","$ "&amp;IF(MID(TEXT(INT(ROUND(Retenciones!$D113,2)),"000000000000"),1,3)&lt;&gt;"000",TEXT(VALUE(MID(TEXT(INT(ROUND(Retenciones!$D113,2)),"000000000000"),1,3)),"0")&amp;"."&amp;MID(TEXT(INT(ROUND(Retenciones!$D113,2)),"000000000000"),4,3)&amp;"."&amp;MID(TEXT(INT(ROUND(Retenciones!$D113,2)),"000000000000"),7,3)&amp;"."&amp;MID(TEXT(INT(ROUND(Retenciones!$D113,2)),"000000000000"),10,3),IF(MID(TEXT(INT(ROUND(Retenciones!$D113,2)),"000000000000"),4,3)&lt;&gt;"000",TEXT(VALUE(MID(TEXT(INT(ROUND(Retenciones!$D113,2)),"000000000000"),4,3)),"0")&amp;"."&amp;MID(TEXT(INT(ROUND(Retenciones!$D113,2)),"000000000000"),7,3)&amp;"."&amp;MID(TEXT(INT(ROUND(Retenciones!$D113,2)),"000000000000"),10,3),IF(MID(TEXT(INT(ROUND(Retenciones!$D113,2)),"000000000000"),7,3)&lt;&gt;"000",TEXT(VALUE(MID(TEXT(INT(ROUND(Retenciones!$D113,2)),"000000000000"),7,3)),"0")&amp;"."&amp;MID(TEXT(INT(ROUND(Retenciones!$D113,2)),"000000000000"),10,3),TEXT(VALUE(MID(TEXT(INT(ROUND(Retenciones!$D113,2)),"000000000000"),10,3)),"0"))))&amp;","&amp;TEXT(ROUND((ROUND(Retenciones!$D113,2)-INT(ROUND(Retenciones!$D113,2)))*100,0),"00"),"")</f>
        <v/>
      </c>
      <c r="E3693" s="37"/>
    </row>
    <row r="3694" spans="2:5">
      <c r="B3694" s="36"/>
      <c r="C3694" s="38" t="s">
        <v>140</v>
      </c>
      <c r="D3694" s="39" t="str">
        <f>IF(Retenciones!$A113&lt;&gt;"","NO","")</f>
        <v/>
      </c>
      <c r="E3694" s="37"/>
    </row>
    <row r="3695" spans="2:5">
      <c r="B3695" s="36"/>
      <c r="C3695" s="38" t="s">
        <v>141</v>
      </c>
      <c r="D3695" s="43" t="str">
        <f>IF(Retenciones!$A113&lt;&gt;"","$ "&amp;IF(MID(TEXT(INT(ROUND(Retenciones!$K113,2)),"000000000000"),1,3)&lt;&gt;"000",TEXT(VALUE(MID(TEXT(INT(ROUND(Retenciones!$K113,2)),"000000000000"),1,3)),"0")&amp;"."&amp;MID(TEXT(INT(ROUND(Retenciones!$K113,2)),"000000000000"),4,3)&amp;"."&amp;MID(TEXT(INT(ROUND(Retenciones!$K113,2)),"000000000000"),7,3)&amp;"."&amp;MID(TEXT(INT(ROUND(Retenciones!$K113,2)),"000000000000"),10,3),IF(MID(TEXT(INT(ROUND(Retenciones!$K113,2)),"000000000000"),4,3)&lt;&gt;"000",TEXT(VALUE(MID(TEXT(INT(ROUND(Retenciones!$K113,2)),"000000000000"),4,3)),"0")&amp;"."&amp;MID(TEXT(INT(ROUND(Retenciones!$K113,2)),"000000000000"),7,3)&amp;"."&amp;MID(TEXT(INT(ROUND(Retenciones!$K113,2)),"000000000000"),10,3),IF(MID(TEXT(INT(ROUND(Retenciones!$K113,2)),"000000000000"),7,3)&lt;&gt;"000",TEXT(VALUE(MID(TEXT(INT(ROUND(Retenciones!$K113,2)),"000000000000"),7,3)),"0")&amp;"."&amp;MID(TEXT(INT(ROUND(Retenciones!$K113,2)),"000000000000"),10,3),TEXT(VALUE(MID(TEXT(INT(ROUND(Retenciones!$K113,2)),"000000000000"),10,3)),"0"))))&amp;","&amp;TEXT(ROUND((ROUND(Retenciones!$K113,2)-INT(ROUND(Retenciones!$K113,2)))*100,0),"00"),"")</f>
        <v/>
      </c>
      <c r="E3695" s="37"/>
    </row>
    <row r="3696" spans="2:5">
      <c r="B3696" s="36"/>
      <c r="E3696" s="37"/>
    </row>
    <row r="3697" spans="2:5">
      <c r="B3697" s="36"/>
      <c r="E3697" s="37"/>
    </row>
    <row r="3698" spans="2:5">
      <c r="B3698" s="36"/>
      <c r="C3698" s="44" t="s">
        <v>142</v>
      </c>
      <c r="D3698" s="45"/>
      <c r="E3698" s="37"/>
    </row>
    <row r="3699" spans="2:5">
      <c r="B3699" s="36"/>
      <c r="E3699" s="37"/>
    </row>
    <row r="3700" spans="2:5">
      <c r="B3700" s="36"/>
      <c r="C3700" s="38" t="s">
        <v>143</v>
      </c>
      <c r="D3700" s="39" t="str">
        <f>IF(Retenciones!$A113&lt;&gt;"",'Datos del Cliente'!$C$7,"")</f>
        <v/>
      </c>
      <c r="E3700" s="37"/>
    </row>
    <row r="3701" spans="2:5">
      <c r="B3701" s="36"/>
      <c r="C3701" s="38" t="s">
        <v>144</v>
      </c>
      <c r="D3701" s="39" t="str">
        <f>IF(Retenciones!$A113&lt;&gt;"",'Datos del Cliente'!$C$14,"")</f>
        <v/>
      </c>
      <c r="E3701" s="37"/>
    </row>
    <row r="3702" spans="2:5">
      <c r="B3702" s="36"/>
      <c r="E3702" s="37"/>
    </row>
    <row r="3703" spans="2:5" ht="15" customHeight="1">
      <c r="B3703" s="36"/>
      <c r="C3703" s="84" t="s">
        <v>145</v>
      </c>
      <c r="D3703" s="84"/>
      <c r="E3703" s="37"/>
    </row>
    <row r="3704" spans="2:5">
      <c r="B3704" s="36"/>
      <c r="C3704" s="84"/>
      <c r="D3704" s="84"/>
      <c r="E3704" s="37"/>
    </row>
    <row r="3705" spans="2:5">
      <c r="B3705" s="36"/>
      <c r="C3705" s="84"/>
      <c r="D3705" s="84"/>
      <c r="E3705" s="37"/>
    </row>
    <row r="3706" spans="2:5">
      <c r="B3706" s="46"/>
      <c r="C3706" s="47"/>
      <c r="D3706" s="47"/>
      <c r="E3706" s="48"/>
    </row>
    <row r="3708" spans="2:5" ht="25.5" customHeight="1">
      <c r="B3708" s="34"/>
      <c r="C3708" s="85" t="s">
        <v>127</v>
      </c>
      <c r="D3708" s="85"/>
      <c r="E3708" s="35"/>
    </row>
    <row r="3709" spans="2:5">
      <c r="B3709" s="36"/>
      <c r="E3709" s="37"/>
    </row>
    <row r="3710" spans="2:5">
      <c r="B3710" s="36"/>
      <c r="C3710" s="38" t="s">
        <v>128</v>
      </c>
      <c r="D3710" s="39" t="str">
        <f>IF(Retenciones!$A114&lt;&gt;"","0000-"&amp;TEXT(Retenciones!$I114,"YYYY")&amp;"-"&amp;TEXT((N('Datos del Cliente'!$C$17)+COUNTIF(Retenciones!$A$5:$A114,"&lt;&gt;")),"000000"),"")</f>
        <v/>
      </c>
      <c r="E3710" s="37"/>
    </row>
    <row r="3711" spans="2:5">
      <c r="B3711" s="36"/>
      <c r="C3711" s="38" t="s">
        <v>129</v>
      </c>
      <c r="D3711" s="39" t="str">
        <f>IF(Retenciones!$A114&lt;&gt;"",TEXT(Retenciones!$I114,"DD/MM/YYYY"),"")</f>
        <v/>
      </c>
      <c r="E3711" s="37"/>
    </row>
    <row r="3712" spans="2:5">
      <c r="B3712" s="36"/>
      <c r="E3712" s="37"/>
    </row>
    <row r="3713" spans="2:5">
      <c r="B3713" s="36"/>
      <c r="C3713" s="86" t="s">
        <v>130</v>
      </c>
      <c r="D3713" s="86"/>
      <c r="E3713" s="37"/>
    </row>
    <row r="3714" spans="2:5">
      <c r="B3714" s="36"/>
      <c r="C3714" s="38" t="s">
        <v>131</v>
      </c>
      <c r="D3714" s="39" t="str">
        <f>IF(Retenciones!$A114&lt;&gt;"",'Datos del Cliente'!$C$7,"")</f>
        <v/>
      </c>
      <c r="E3714" s="37"/>
    </row>
    <row r="3715" spans="2:5">
      <c r="B3715" s="36"/>
      <c r="C3715" s="38" t="s">
        <v>132</v>
      </c>
      <c r="D3715" s="40" t="str">
        <f>IFERROR(IF(Retenciones!$A114&lt;&gt;"",+('Datos del Cliente'!$C$8),""),"")</f>
        <v/>
      </c>
      <c r="E3715" s="37"/>
    </row>
    <row r="3716" spans="2:5" ht="25.5" customHeight="1">
      <c r="B3716" s="36"/>
      <c r="C3716" s="38" t="s">
        <v>133</v>
      </c>
      <c r="D3716" s="41" t="str">
        <f>IF(Retenciones!$A114&lt;&gt;"",'Datos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716" s="37"/>
    </row>
    <row r="3717" spans="2:5">
      <c r="B3717" s="36"/>
      <c r="E3717" s="37"/>
    </row>
    <row r="3718" spans="2:5">
      <c r="B3718" s="36"/>
      <c r="C3718" s="86" t="s">
        <v>134</v>
      </c>
      <c r="D3718" s="86"/>
      <c r="E3718" s="37"/>
    </row>
    <row r="3719" spans="2:5">
      <c r="B3719" s="36"/>
      <c r="C3719" s="38" t="s">
        <v>131</v>
      </c>
      <c r="D3719" s="39" t="str">
        <f>IFERROR(IF(Retenciones!$A114&lt;&gt;"",INDEX('Sujetos Retenidos'!$B$5:$B$204,MATCH(Retenciones!$O114,'Sujetos Retenidos'!$A$5:$A$204,0)),""),"")</f>
        <v/>
      </c>
      <c r="E3719" s="37"/>
    </row>
    <row r="3720" spans="2:5">
      <c r="B3720" s="36"/>
      <c r="C3720" s="38" t="s">
        <v>132</v>
      </c>
      <c r="D3720" s="40" t="str">
        <f>IFERROR(IF(Retenciones!$A114&lt;&gt;"",+INDEX('Sujetos Retenidos'!$A$5:$A$204,MATCH(Retenciones!$O114,'Sujetos Retenidos'!$A$5:$A$204,0)),""),"")</f>
        <v/>
      </c>
      <c r="E3720" s="37"/>
    </row>
    <row r="3721" spans="2:5" ht="25.5" customHeight="1">
      <c r="B3721" s="36"/>
      <c r="C3721" s="38" t="s">
        <v>133</v>
      </c>
      <c r="D3721" s="41" t="str">
        <f>IFERROR(IF(Retenciones!$A114&lt;&gt;"",INDEX('Sujetos Retenidos'!$C$5:$C$204,MATCH(Retenciones!$O114,'Sujetos Retenidos'!$A$5:$A$204,0))&amp;" Localidad: "&amp;INDEX('Sujetos Retenidos'!$D$5:$D$204,MATCH(Retenciones!$O114,'Sujetos Retenidos'!$A$5:$A$204,0))&amp;" Provincia: "&amp;IF(ISNUMBER(SEARCH(" - ",INDEX('Sujetos Retenidos'!$E$5:$E$204,MATCH(Retenciones!$O114,'Sujetos Retenidos'!$A$5:$A$204,0)))),MID(INDEX('Sujetos Retenidos'!$E$5:$E$204,MATCH(Retenciones!$O114,'Sujetos Retenidos'!$A$5:$A$204,0)),SEARCH(" - ",INDEX('Sujetos Retenidos'!$E$5:$E$204,MATCH(Retenciones!$O114,'Sujetos Retenidos'!$A$5:$A$204,0)))+3,255),INDEX('Sujetos Retenidos'!$E$5:$E$204,MATCH(Retenciones!$O114,'Sujetos Retenidos'!$A$5:$A$204,0)))&amp;" C.P.: "&amp;INDEX('Sujetos Retenidos'!$F$5:$F$204,MATCH(Retenciones!$O114,'Sujetos Retenidos'!$A$5:$A$204,0)),""),"")</f>
        <v/>
      </c>
      <c r="E3721" s="37"/>
    </row>
    <row r="3722" spans="2:5">
      <c r="B3722" s="36"/>
      <c r="E3722" s="37"/>
    </row>
    <row r="3723" spans="2:5">
      <c r="B3723" s="36"/>
      <c r="C3723" s="86" t="s">
        <v>135</v>
      </c>
      <c r="D3723" s="86"/>
      <c r="E3723" s="37"/>
    </row>
    <row r="3724" spans="2:5" ht="21.75" customHeight="1">
      <c r="B3724" s="36"/>
      <c r="C3724" s="38" t="s">
        <v>136</v>
      </c>
      <c r="D3724" s="41" t="str">
        <f>IF(Retenciones!$A114&lt;&gt;"",SUBSTITUTE(IF(ISNUMBER(SEARCH(" (",IF(ISNUMBER(SEARCH(" - ",Retenciones!$E114)),MID(Retenciones!$E114,SEARCH(" - ",Retenciones!$E114)+3,255),Retenciones!$E114))),LEFT(IF(ISNUMBER(SEARCH(" - ",Retenciones!$E114)),MID(Retenciones!$E114,SEARCH(" - ",Retenciones!$E114)+3,255),Retenciones!$E114),SEARCH(" (",IF(ISNUMBER(SEARCH(" - ",Retenciones!$E114)),MID(Retenciones!$E114,SEARCH(" - ",Retenciones!$E114)+3,255),Retenciones!$E114))-1),IF(ISNUMBER(SEARCH(" - ",Retenciones!$E114)),MID(Retenciones!$E114,SEARCH(" - ",Retenciones!$E114)+3,255),Retenciones!$E114)),"—","-"),"")</f>
        <v/>
      </c>
      <c r="E3724" s="37"/>
    </row>
    <row r="3725" spans="2:5" ht="21.75" customHeight="1">
      <c r="B3725" s="36"/>
      <c r="C3725" s="38" t="s">
        <v>137</v>
      </c>
      <c r="D3725" s="41" t="str">
        <f>IF(Retenciones!$A114&lt;&gt;"",IF(ISNUMBER(SEARCH(" - ",Retenciones!$F114)),MID(Retenciones!$F114,SEARCH(" - ",Retenciones!$F114)+3,255),Retenciones!$F114),"")</f>
        <v/>
      </c>
      <c r="E3725" s="37"/>
    </row>
    <row r="3726" spans="2:5" ht="21.75" customHeight="1">
      <c r="B3726" s="36"/>
      <c r="C3726" s="38" t="s">
        <v>138</v>
      </c>
      <c r="D3726" s="41" t="str">
        <f>IF(Retenciones!$A114&lt;&gt;"",Retenciones!$A114&amp;" Nro. "&amp;TEXT(Retenciones!$C114,"000000000000"),"")</f>
        <v/>
      </c>
      <c r="E3726" s="37"/>
    </row>
    <row r="3727" spans="2:5">
      <c r="B3727" s="36"/>
      <c r="C3727" s="38" t="s">
        <v>139</v>
      </c>
      <c r="D3727" s="42" t="str">
        <f>IF(Retenciones!$A114&lt;&gt;"","$ "&amp;IF(MID(TEXT(INT(ROUND(Retenciones!$D114,2)),"000000000000"),1,3)&lt;&gt;"000",TEXT(VALUE(MID(TEXT(INT(ROUND(Retenciones!$D114,2)),"000000000000"),1,3)),"0")&amp;"."&amp;MID(TEXT(INT(ROUND(Retenciones!$D114,2)),"000000000000"),4,3)&amp;"."&amp;MID(TEXT(INT(ROUND(Retenciones!$D114,2)),"000000000000"),7,3)&amp;"."&amp;MID(TEXT(INT(ROUND(Retenciones!$D114,2)),"000000000000"),10,3),IF(MID(TEXT(INT(ROUND(Retenciones!$D114,2)),"000000000000"),4,3)&lt;&gt;"000",TEXT(VALUE(MID(TEXT(INT(ROUND(Retenciones!$D114,2)),"000000000000"),4,3)),"0")&amp;"."&amp;MID(TEXT(INT(ROUND(Retenciones!$D114,2)),"000000000000"),7,3)&amp;"."&amp;MID(TEXT(INT(ROUND(Retenciones!$D114,2)),"000000000000"),10,3),IF(MID(TEXT(INT(ROUND(Retenciones!$D114,2)),"000000000000"),7,3)&lt;&gt;"000",TEXT(VALUE(MID(TEXT(INT(ROUND(Retenciones!$D114,2)),"000000000000"),7,3)),"0")&amp;"."&amp;MID(TEXT(INT(ROUND(Retenciones!$D114,2)),"000000000000"),10,3),TEXT(VALUE(MID(TEXT(INT(ROUND(Retenciones!$D114,2)),"000000000000"),10,3)),"0"))))&amp;","&amp;TEXT(ROUND((ROUND(Retenciones!$D114,2)-INT(ROUND(Retenciones!$D114,2)))*100,0),"00"),"")</f>
        <v/>
      </c>
      <c r="E3727" s="37"/>
    </row>
    <row r="3728" spans="2:5">
      <c r="B3728" s="36"/>
      <c r="C3728" s="38" t="s">
        <v>140</v>
      </c>
      <c r="D3728" s="39" t="str">
        <f>IF(Retenciones!$A114&lt;&gt;"","NO","")</f>
        <v/>
      </c>
      <c r="E3728" s="37"/>
    </row>
    <row r="3729" spans="2:5">
      <c r="B3729" s="36"/>
      <c r="C3729" s="38" t="s">
        <v>141</v>
      </c>
      <c r="D3729" s="43" t="str">
        <f>IF(Retenciones!$A114&lt;&gt;"","$ "&amp;IF(MID(TEXT(INT(ROUND(Retenciones!$K114,2)),"000000000000"),1,3)&lt;&gt;"000",TEXT(VALUE(MID(TEXT(INT(ROUND(Retenciones!$K114,2)),"000000000000"),1,3)),"0")&amp;"."&amp;MID(TEXT(INT(ROUND(Retenciones!$K114,2)),"000000000000"),4,3)&amp;"."&amp;MID(TEXT(INT(ROUND(Retenciones!$K114,2)),"000000000000"),7,3)&amp;"."&amp;MID(TEXT(INT(ROUND(Retenciones!$K114,2)),"000000000000"),10,3),IF(MID(TEXT(INT(ROUND(Retenciones!$K114,2)),"000000000000"),4,3)&lt;&gt;"000",TEXT(VALUE(MID(TEXT(INT(ROUND(Retenciones!$K114,2)),"000000000000"),4,3)),"0")&amp;"."&amp;MID(TEXT(INT(ROUND(Retenciones!$K114,2)),"000000000000"),7,3)&amp;"."&amp;MID(TEXT(INT(ROUND(Retenciones!$K114,2)),"000000000000"),10,3),IF(MID(TEXT(INT(ROUND(Retenciones!$K114,2)),"000000000000"),7,3)&lt;&gt;"000",TEXT(VALUE(MID(TEXT(INT(ROUND(Retenciones!$K114,2)),"000000000000"),7,3)),"0")&amp;"."&amp;MID(TEXT(INT(ROUND(Retenciones!$K114,2)),"000000000000"),10,3),TEXT(VALUE(MID(TEXT(INT(ROUND(Retenciones!$K114,2)),"000000000000"),10,3)),"0"))))&amp;","&amp;TEXT(ROUND((ROUND(Retenciones!$K114,2)-INT(ROUND(Retenciones!$K114,2)))*100,0),"00"),"")</f>
        <v/>
      </c>
      <c r="E3729" s="37"/>
    </row>
    <row r="3730" spans="2:5">
      <c r="B3730" s="36"/>
      <c r="E3730" s="37"/>
    </row>
    <row r="3731" spans="2:5">
      <c r="B3731" s="36"/>
      <c r="E3731" s="37"/>
    </row>
    <row r="3732" spans="2:5">
      <c r="B3732" s="36"/>
      <c r="C3732" s="44" t="s">
        <v>142</v>
      </c>
      <c r="D3732" s="45"/>
      <c r="E3732" s="37"/>
    </row>
    <row r="3733" spans="2:5">
      <c r="B3733" s="36"/>
      <c r="E3733" s="37"/>
    </row>
    <row r="3734" spans="2:5">
      <c r="B3734" s="36"/>
      <c r="C3734" s="38" t="s">
        <v>143</v>
      </c>
      <c r="D3734" s="39" t="str">
        <f>IF(Retenciones!$A114&lt;&gt;"",'Datos del Cliente'!$C$7,"")</f>
        <v/>
      </c>
      <c r="E3734" s="37"/>
    </row>
    <row r="3735" spans="2:5">
      <c r="B3735" s="36"/>
      <c r="C3735" s="38" t="s">
        <v>144</v>
      </c>
      <c r="D3735" s="39" t="str">
        <f>IF(Retenciones!$A114&lt;&gt;"",'Datos del Cliente'!$C$14,"")</f>
        <v/>
      </c>
      <c r="E3735" s="37"/>
    </row>
    <row r="3736" spans="2:5">
      <c r="B3736" s="36"/>
      <c r="E3736" s="37"/>
    </row>
    <row r="3737" spans="2:5" ht="15" customHeight="1">
      <c r="B3737" s="36"/>
      <c r="C3737" s="84" t="s">
        <v>145</v>
      </c>
      <c r="D3737" s="84"/>
      <c r="E3737" s="37"/>
    </row>
    <row r="3738" spans="2:5">
      <c r="B3738" s="36"/>
      <c r="C3738" s="84"/>
      <c r="D3738" s="84"/>
      <c r="E3738" s="37"/>
    </row>
    <row r="3739" spans="2:5">
      <c r="B3739" s="36"/>
      <c r="C3739" s="84"/>
      <c r="D3739" s="84"/>
      <c r="E3739" s="37"/>
    </row>
    <row r="3740" spans="2:5">
      <c r="B3740" s="46"/>
      <c r="C3740" s="47"/>
      <c r="D3740" s="47"/>
      <c r="E3740" s="48"/>
    </row>
    <row r="3742" spans="2:5" ht="25.5" customHeight="1">
      <c r="B3742" s="34"/>
      <c r="C3742" s="85" t="s">
        <v>127</v>
      </c>
      <c r="D3742" s="85"/>
      <c r="E3742" s="35"/>
    </row>
    <row r="3743" spans="2:5">
      <c r="B3743" s="36"/>
      <c r="E3743" s="37"/>
    </row>
    <row r="3744" spans="2:5">
      <c r="B3744" s="36"/>
      <c r="C3744" s="38" t="s">
        <v>128</v>
      </c>
      <c r="D3744" s="39" t="str">
        <f>IF(Retenciones!$A115&lt;&gt;"","0000-"&amp;TEXT(Retenciones!$I115,"YYYY")&amp;"-"&amp;TEXT((N('Datos del Cliente'!$C$17)+COUNTIF(Retenciones!$A$5:$A115,"&lt;&gt;")),"000000"),"")</f>
        <v/>
      </c>
      <c r="E3744" s="37"/>
    </row>
    <row r="3745" spans="2:5">
      <c r="B3745" s="36"/>
      <c r="C3745" s="38" t="s">
        <v>129</v>
      </c>
      <c r="D3745" s="39" t="str">
        <f>IF(Retenciones!$A115&lt;&gt;"",TEXT(Retenciones!$I115,"DD/MM/YYYY"),"")</f>
        <v/>
      </c>
      <c r="E3745" s="37"/>
    </row>
    <row r="3746" spans="2:5">
      <c r="B3746" s="36"/>
      <c r="E3746" s="37"/>
    </row>
    <row r="3747" spans="2:5">
      <c r="B3747" s="36"/>
      <c r="C3747" s="86" t="s">
        <v>130</v>
      </c>
      <c r="D3747" s="86"/>
      <c r="E3747" s="37"/>
    </row>
    <row r="3748" spans="2:5">
      <c r="B3748" s="36"/>
      <c r="C3748" s="38" t="s">
        <v>131</v>
      </c>
      <c r="D3748" s="39" t="str">
        <f>IF(Retenciones!$A115&lt;&gt;"",'Datos del Cliente'!$C$7,"")</f>
        <v/>
      </c>
      <c r="E3748" s="37"/>
    </row>
    <row r="3749" spans="2:5">
      <c r="B3749" s="36"/>
      <c r="C3749" s="38" t="s">
        <v>132</v>
      </c>
      <c r="D3749" s="40" t="str">
        <f>IFERROR(IF(Retenciones!$A115&lt;&gt;"",+('Datos del Cliente'!$C$8),""),"")</f>
        <v/>
      </c>
      <c r="E3749" s="37"/>
    </row>
    <row r="3750" spans="2:5" ht="25.5" customHeight="1">
      <c r="B3750" s="36"/>
      <c r="C3750" s="38" t="s">
        <v>133</v>
      </c>
      <c r="D3750" s="41" t="str">
        <f>IF(Retenciones!$A115&lt;&gt;"",'Datos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750" s="37"/>
    </row>
    <row r="3751" spans="2:5">
      <c r="B3751" s="36"/>
      <c r="E3751" s="37"/>
    </row>
    <row r="3752" spans="2:5">
      <c r="B3752" s="36"/>
      <c r="C3752" s="86" t="s">
        <v>134</v>
      </c>
      <c r="D3752" s="86"/>
      <c r="E3752" s="37"/>
    </row>
    <row r="3753" spans="2:5">
      <c r="B3753" s="36"/>
      <c r="C3753" s="38" t="s">
        <v>131</v>
      </c>
      <c r="D3753" s="39" t="str">
        <f>IFERROR(IF(Retenciones!$A115&lt;&gt;"",INDEX('Sujetos Retenidos'!$B$5:$B$204,MATCH(Retenciones!$O115,'Sujetos Retenidos'!$A$5:$A$204,0)),""),"")</f>
        <v/>
      </c>
      <c r="E3753" s="37"/>
    </row>
    <row r="3754" spans="2:5">
      <c r="B3754" s="36"/>
      <c r="C3754" s="38" t="s">
        <v>132</v>
      </c>
      <c r="D3754" s="40" t="str">
        <f>IFERROR(IF(Retenciones!$A115&lt;&gt;"",+INDEX('Sujetos Retenidos'!$A$5:$A$204,MATCH(Retenciones!$O115,'Sujetos Retenidos'!$A$5:$A$204,0)),""),"")</f>
        <v/>
      </c>
      <c r="E3754" s="37"/>
    </row>
    <row r="3755" spans="2:5" ht="25.5" customHeight="1">
      <c r="B3755" s="36"/>
      <c r="C3755" s="38" t="s">
        <v>133</v>
      </c>
      <c r="D3755" s="41" t="str">
        <f>IFERROR(IF(Retenciones!$A115&lt;&gt;"",INDEX('Sujetos Retenidos'!$C$5:$C$204,MATCH(Retenciones!$O115,'Sujetos Retenidos'!$A$5:$A$204,0))&amp;" Localidad: "&amp;INDEX('Sujetos Retenidos'!$D$5:$D$204,MATCH(Retenciones!$O115,'Sujetos Retenidos'!$A$5:$A$204,0))&amp;" Provincia: "&amp;IF(ISNUMBER(SEARCH(" - ",INDEX('Sujetos Retenidos'!$E$5:$E$204,MATCH(Retenciones!$O115,'Sujetos Retenidos'!$A$5:$A$204,0)))),MID(INDEX('Sujetos Retenidos'!$E$5:$E$204,MATCH(Retenciones!$O115,'Sujetos Retenidos'!$A$5:$A$204,0)),SEARCH(" - ",INDEX('Sujetos Retenidos'!$E$5:$E$204,MATCH(Retenciones!$O115,'Sujetos Retenidos'!$A$5:$A$204,0)))+3,255),INDEX('Sujetos Retenidos'!$E$5:$E$204,MATCH(Retenciones!$O115,'Sujetos Retenidos'!$A$5:$A$204,0)))&amp;" C.P.: "&amp;INDEX('Sujetos Retenidos'!$F$5:$F$204,MATCH(Retenciones!$O115,'Sujetos Retenidos'!$A$5:$A$204,0)),""),"")</f>
        <v/>
      </c>
      <c r="E3755" s="37"/>
    </row>
    <row r="3756" spans="2:5">
      <c r="B3756" s="36"/>
      <c r="E3756" s="37"/>
    </row>
    <row r="3757" spans="2:5">
      <c r="B3757" s="36"/>
      <c r="C3757" s="86" t="s">
        <v>135</v>
      </c>
      <c r="D3757" s="86"/>
      <c r="E3757" s="37"/>
    </row>
    <row r="3758" spans="2:5" ht="21.75" customHeight="1">
      <c r="B3758" s="36"/>
      <c r="C3758" s="38" t="s">
        <v>136</v>
      </c>
      <c r="D3758" s="41" t="str">
        <f>IF(Retenciones!$A115&lt;&gt;"",SUBSTITUTE(IF(ISNUMBER(SEARCH(" (",IF(ISNUMBER(SEARCH(" - ",Retenciones!$E115)),MID(Retenciones!$E115,SEARCH(" - ",Retenciones!$E115)+3,255),Retenciones!$E115))),LEFT(IF(ISNUMBER(SEARCH(" - ",Retenciones!$E115)),MID(Retenciones!$E115,SEARCH(" - ",Retenciones!$E115)+3,255),Retenciones!$E115),SEARCH(" (",IF(ISNUMBER(SEARCH(" - ",Retenciones!$E115)),MID(Retenciones!$E115,SEARCH(" - ",Retenciones!$E115)+3,255),Retenciones!$E115))-1),IF(ISNUMBER(SEARCH(" - ",Retenciones!$E115)),MID(Retenciones!$E115,SEARCH(" - ",Retenciones!$E115)+3,255),Retenciones!$E115)),"—","-"),"")</f>
        <v/>
      </c>
      <c r="E3758" s="37"/>
    </row>
    <row r="3759" spans="2:5" ht="21.75" customHeight="1">
      <c r="B3759" s="36"/>
      <c r="C3759" s="38" t="s">
        <v>137</v>
      </c>
      <c r="D3759" s="41" t="str">
        <f>IF(Retenciones!$A115&lt;&gt;"",IF(ISNUMBER(SEARCH(" - ",Retenciones!$F115)),MID(Retenciones!$F115,SEARCH(" - ",Retenciones!$F115)+3,255),Retenciones!$F115),"")</f>
        <v/>
      </c>
      <c r="E3759" s="37"/>
    </row>
    <row r="3760" spans="2:5" ht="21.75" customHeight="1">
      <c r="B3760" s="36"/>
      <c r="C3760" s="38" t="s">
        <v>138</v>
      </c>
      <c r="D3760" s="41" t="str">
        <f>IF(Retenciones!$A115&lt;&gt;"",Retenciones!$A115&amp;" Nro. "&amp;TEXT(Retenciones!$C115,"000000000000"),"")</f>
        <v/>
      </c>
      <c r="E3760" s="37"/>
    </row>
    <row r="3761" spans="2:5">
      <c r="B3761" s="36"/>
      <c r="C3761" s="38" t="s">
        <v>139</v>
      </c>
      <c r="D3761" s="42" t="str">
        <f>IF(Retenciones!$A115&lt;&gt;"","$ "&amp;IF(MID(TEXT(INT(ROUND(Retenciones!$D115,2)),"000000000000"),1,3)&lt;&gt;"000",TEXT(VALUE(MID(TEXT(INT(ROUND(Retenciones!$D115,2)),"000000000000"),1,3)),"0")&amp;"."&amp;MID(TEXT(INT(ROUND(Retenciones!$D115,2)),"000000000000"),4,3)&amp;"."&amp;MID(TEXT(INT(ROUND(Retenciones!$D115,2)),"000000000000"),7,3)&amp;"."&amp;MID(TEXT(INT(ROUND(Retenciones!$D115,2)),"000000000000"),10,3),IF(MID(TEXT(INT(ROUND(Retenciones!$D115,2)),"000000000000"),4,3)&lt;&gt;"000",TEXT(VALUE(MID(TEXT(INT(ROUND(Retenciones!$D115,2)),"000000000000"),4,3)),"0")&amp;"."&amp;MID(TEXT(INT(ROUND(Retenciones!$D115,2)),"000000000000"),7,3)&amp;"."&amp;MID(TEXT(INT(ROUND(Retenciones!$D115,2)),"000000000000"),10,3),IF(MID(TEXT(INT(ROUND(Retenciones!$D115,2)),"000000000000"),7,3)&lt;&gt;"000",TEXT(VALUE(MID(TEXT(INT(ROUND(Retenciones!$D115,2)),"000000000000"),7,3)),"0")&amp;"."&amp;MID(TEXT(INT(ROUND(Retenciones!$D115,2)),"000000000000"),10,3),TEXT(VALUE(MID(TEXT(INT(ROUND(Retenciones!$D115,2)),"000000000000"),10,3)),"0"))))&amp;","&amp;TEXT(ROUND((ROUND(Retenciones!$D115,2)-INT(ROUND(Retenciones!$D115,2)))*100,0),"00"),"")</f>
        <v/>
      </c>
      <c r="E3761" s="37"/>
    </row>
    <row r="3762" spans="2:5">
      <c r="B3762" s="36"/>
      <c r="C3762" s="38" t="s">
        <v>140</v>
      </c>
      <c r="D3762" s="39" t="str">
        <f>IF(Retenciones!$A115&lt;&gt;"","NO","")</f>
        <v/>
      </c>
      <c r="E3762" s="37"/>
    </row>
    <row r="3763" spans="2:5">
      <c r="B3763" s="36"/>
      <c r="C3763" s="38" t="s">
        <v>141</v>
      </c>
      <c r="D3763" s="43" t="str">
        <f>IF(Retenciones!$A115&lt;&gt;"","$ "&amp;IF(MID(TEXT(INT(ROUND(Retenciones!$K115,2)),"000000000000"),1,3)&lt;&gt;"000",TEXT(VALUE(MID(TEXT(INT(ROUND(Retenciones!$K115,2)),"000000000000"),1,3)),"0")&amp;"."&amp;MID(TEXT(INT(ROUND(Retenciones!$K115,2)),"000000000000"),4,3)&amp;"."&amp;MID(TEXT(INT(ROUND(Retenciones!$K115,2)),"000000000000"),7,3)&amp;"."&amp;MID(TEXT(INT(ROUND(Retenciones!$K115,2)),"000000000000"),10,3),IF(MID(TEXT(INT(ROUND(Retenciones!$K115,2)),"000000000000"),4,3)&lt;&gt;"000",TEXT(VALUE(MID(TEXT(INT(ROUND(Retenciones!$K115,2)),"000000000000"),4,3)),"0")&amp;"."&amp;MID(TEXT(INT(ROUND(Retenciones!$K115,2)),"000000000000"),7,3)&amp;"."&amp;MID(TEXT(INT(ROUND(Retenciones!$K115,2)),"000000000000"),10,3),IF(MID(TEXT(INT(ROUND(Retenciones!$K115,2)),"000000000000"),7,3)&lt;&gt;"000",TEXT(VALUE(MID(TEXT(INT(ROUND(Retenciones!$K115,2)),"000000000000"),7,3)),"0")&amp;"."&amp;MID(TEXT(INT(ROUND(Retenciones!$K115,2)),"000000000000"),10,3),TEXT(VALUE(MID(TEXT(INT(ROUND(Retenciones!$K115,2)),"000000000000"),10,3)),"0"))))&amp;","&amp;TEXT(ROUND((ROUND(Retenciones!$K115,2)-INT(ROUND(Retenciones!$K115,2)))*100,0),"00"),"")</f>
        <v/>
      </c>
      <c r="E3763" s="37"/>
    </row>
    <row r="3764" spans="2:5">
      <c r="B3764" s="36"/>
      <c r="E3764" s="37"/>
    </row>
    <row r="3765" spans="2:5">
      <c r="B3765" s="36"/>
      <c r="E3765" s="37"/>
    </row>
    <row r="3766" spans="2:5">
      <c r="B3766" s="36"/>
      <c r="C3766" s="44" t="s">
        <v>142</v>
      </c>
      <c r="D3766" s="45"/>
      <c r="E3766" s="37"/>
    </row>
    <row r="3767" spans="2:5">
      <c r="B3767" s="36"/>
      <c r="E3767" s="37"/>
    </row>
    <row r="3768" spans="2:5">
      <c r="B3768" s="36"/>
      <c r="C3768" s="38" t="s">
        <v>143</v>
      </c>
      <c r="D3768" s="39" t="str">
        <f>IF(Retenciones!$A115&lt;&gt;"",'Datos del Cliente'!$C$7,"")</f>
        <v/>
      </c>
      <c r="E3768" s="37"/>
    </row>
    <row r="3769" spans="2:5">
      <c r="B3769" s="36"/>
      <c r="C3769" s="38" t="s">
        <v>144</v>
      </c>
      <c r="D3769" s="39" t="str">
        <f>IF(Retenciones!$A115&lt;&gt;"",'Datos del Cliente'!$C$14,"")</f>
        <v/>
      </c>
      <c r="E3769" s="37"/>
    </row>
    <row r="3770" spans="2:5">
      <c r="B3770" s="36"/>
      <c r="E3770" s="37"/>
    </row>
    <row r="3771" spans="2:5" ht="15" customHeight="1">
      <c r="B3771" s="36"/>
      <c r="C3771" s="84" t="s">
        <v>145</v>
      </c>
      <c r="D3771" s="84"/>
      <c r="E3771" s="37"/>
    </row>
    <row r="3772" spans="2:5">
      <c r="B3772" s="36"/>
      <c r="C3772" s="84"/>
      <c r="D3772" s="84"/>
      <c r="E3772" s="37"/>
    </row>
    <row r="3773" spans="2:5">
      <c r="B3773" s="36"/>
      <c r="C3773" s="84"/>
      <c r="D3773" s="84"/>
      <c r="E3773" s="37"/>
    </row>
    <row r="3774" spans="2:5">
      <c r="B3774" s="46"/>
      <c r="C3774" s="47"/>
      <c r="D3774" s="47"/>
      <c r="E3774" s="48"/>
    </row>
    <row r="3776" spans="2:5" ht="25.5" customHeight="1">
      <c r="B3776" s="34"/>
      <c r="C3776" s="85" t="s">
        <v>127</v>
      </c>
      <c r="D3776" s="85"/>
      <c r="E3776" s="35"/>
    </row>
    <row r="3777" spans="2:5">
      <c r="B3777" s="36"/>
      <c r="E3777" s="37"/>
    </row>
    <row r="3778" spans="2:5">
      <c r="B3778" s="36"/>
      <c r="C3778" s="38" t="s">
        <v>128</v>
      </c>
      <c r="D3778" s="39" t="str">
        <f>IF(Retenciones!$A116&lt;&gt;"","0000-"&amp;TEXT(Retenciones!$I116,"YYYY")&amp;"-"&amp;TEXT((N('Datos del Cliente'!$C$17)+COUNTIF(Retenciones!$A$5:$A116,"&lt;&gt;")),"000000"),"")</f>
        <v/>
      </c>
      <c r="E3778" s="37"/>
    </row>
    <row r="3779" spans="2:5">
      <c r="B3779" s="36"/>
      <c r="C3779" s="38" t="s">
        <v>129</v>
      </c>
      <c r="D3779" s="39" t="str">
        <f>IF(Retenciones!$A116&lt;&gt;"",TEXT(Retenciones!$I116,"DD/MM/YYYY"),"")</f>
        <v/>
      </c>
      <c r="E3779" s="37"/>
    </row>
    <row r="3780" spans="2:5">
      <c r="B3780" s="36"/>
      <c r="E3780" s="37"/>
    </row>
    <row r="3781" spans="2:5">
      <c r="B3781" s="36"/>
      <c r="C3781" s="86" t="s">
        <v>130</v>
      </c>
      <c r="D3781" s="86"/>
      <c r="E3781" s="37"/>
    </row>
    <row r="3782" spans="2:5">
      <c r="B3782" s="36"/>
      <c r="C3782" s="38" t="s">
        <v>131</v>
      </c>
      <c r="D3782" s="39" t="str">
        <f>IF(Retenciones!$A116&lt;&gt;"",'Datos del Cliente'!$C$7,"")</f>
        <v/>
      </c>
      <c r="E3782" s="37"/>
    </row>
    <row r="3783" spans="2:5">
      <c r="B3783" s="36"/>
      <c r="C3783" s="38" t="s">
        <v>132</v>
      </c>
      <c r="D3783" s="40" t="str">
        <f>IFERROR(IF(Retenciones!$A116&lt;&gt;"",+('Datos del Cliente'!$C$8),""),"")</f>
        <v/>
      </c>
      <c r="E3783" s="37"/>
    </row>
    <row r="3784" spans="2:5" ht="25.5" customHeight="1">
      <c r="B3784" s="36"/>
      <c r="C3784" s="38" t="s">
        <v>133</v>
      </c>
      <c r="D3784" s="41" t="str">
        <f>IF(Retenciones!$A116&lt;&gt;"",'Datos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784" s="37"/>
    </row>
    <row r="3785" spans="2:5">
      <c r="B3785" s="36"/>
      <c r="E3785" s="37"/>
    </row>
    <row r="3786" spans="2:5">
      <c r="B3786" s="36"/>
      <c r="C3786" s="86" t="s">
        <v>134</v>
      </c>
      <c r="D3786" s="86"/>
      <c r="E3786" s="37"/>
    </row>
    <row r="3787" spans="2:5">
      <c r="B3787" s="36"/>
      <c r="C3787" s="38" t="s">
        <v>131</v>
      </c>
      <c r="D3787" s="39" t="str">
        <f>IFERROR(IF(Retenciones!$A116&lt;&gt;"",INDEX('Sujetos Retenidos'!$B$5:$B$204,MATCH(Retenciones!$O116,'Sujetos Retenidos'!$A$5:$A$204,0)),""),"")</f>
        <v/>
      </c>
      <c r="E3787" s="37"/>
    </row>
    <row r="3788" spans="2:5">
      <c r="B3788" s="36"/>
      <c r="C3788" s="38" t="s">
        <v>132</v>
      </c>
      <c r="D3788" s="40" t="str">
        <f>IFERROR(IF(Retenciones!$A116&lt;&gt;"",+INDEX('Sujetos Retenidos'!$A$5:$A$204,MATCH(Retenciones!$O116,'Sujetos Retenidos'!$A$5:$A$204,0)),""),"")</f>
        <v/>
      </c>
      <c r="E3788" s="37"/>
    </row>
    <row r="3789" spans="2:5" ht="25.5" customHeight="1">
      <c r="B3789" s="36"/>
      <c r="C3789" s="38" t="s">
        <v>133</v>
      </c>
      <c r="D3789" s="41" t="str">
        <f>IFERROR(IF(Retenciones!$A116&lt;&gt;"",INDEX('Sujetos Retenidos'!$C$5:$C$204,MATCH(Retenciones!$O116,'Sujetos Retenidos'!$A$5:$A$204,0))&amp;" Localidad: "&amp;INDEX('Sujetos Retenidos'!$D$5:$D$204,MATCH(Retenciones!$O116,'Sujetos Retenidos'!$A$5:$A$204,0))&amp;" Provincia: "&amp;IF(ISNUMBER(SEARCH(" - ",INDEX('Sujetos Retenidos'!$E$5:$E$204,MATCH(Retenciones!$O116,'Sujetos Retenidos'!$A$5:$A$204,0)))),MID(INDEX('Sujetos Retenidos'!$E$5:$E$204,MATCH(Retenciones!$O116,'Sujetos Retenidos'!$A$5:$A$204,0)),SEARCH(" - ",INDEX('Sujetos Retenidos'!$E$5:$E$204,MATCH(Retenciones!$O116,'Sujetos Retenidos'!$A$5:$A$204,0)))+3,255),INDEX('Sujetos Retenidos'!$E$5:$E$204,MATCH(Retenciones!$O116,'Sujetos Retenidos'!$A$5:$A$204,0)))&amp;" C.P.: "&amp;INDEX('Sujetos Retenidos'!$F$5:$F$204,MATCH(Retenciones!$O116,'Sujetos Retenidos'!$A$5:$A$204,0)),""),"")</f>
        <v/>
      </c>
      <c r="E3789" s="37"/>
    </row>
    <row r="3790" spans="2:5">
      <c r="B3790" s="36"/>
      <c r="E3790" s="37"/>
    </row>
    <row r="3791" spans="2:5">
      <c r="B3791" s="36"/>
      <c r="C3791" s="86" t="s">
        <v>135</v>
      </c>
      <c r="D3791" s="86"/>
      <c r="E3791" s="37"/>
    </row>
    <row r="3792" spans="2:5" ht="21.75" customHeight="1">
      <c r="B3792" s="36"/>
      <c r="C3792" s="38" t="s">
        <v>136</v>
      </c>
      <c r="D3792" s="41" t="str">
        <f>IF(Retenciones!$A116&lt;&gt;"",SUBSTITUTE(IF(ISNUMBER(SEARCH(" (",IF(ISNUMBER(SEARCH(" - ",Retenciones!$E116)),MID(Retenciones!$E116,SEARCH(" - ",Retenciones!$E116)+3,255),Retenciones!$E116))),LEFT(IF(ISNUMBER(SEARCH(" - ",Retenciones!$E116)),MID(Retenciones!$E116,SEARCH(" - ",Retenciones!$E116)+3,255),Retenciones!$E116),SEARCH(" (",IF(ISNUMBER(SEARCH(" - ",Retenciones!$E116)),MID(Retenciones!$E116,SEARCH(" - ",Retenciones!$E116)+3,255),Retenciones!$E116))-1),IF(ISNUMBER(SEARCH(" - ",Retenciones!$E116)),MID(Retenciones!$E116,SEARCH(" - ",Retenciones!$E116)+3,255),Retenciones!$E116)),"—","-"),"")</f>
        <v/>
      </c>
      <c r="E3792" s="37"/>
    </row>
    <row r="3793" spans="2:5" ht="21.75" customHeight="1">
      <c r="B3793" s="36"/>
      <c r="C3793" s="38" t="s">
        <v>137</v>
      </c>
      <c r="D3793" s="41" t="str">
        <f>IF(Retenciones!$A116&lt;&gt;"",IF(ISNUMBER(SEARCH(" - ",Retenciones!$F116)),MID(Retenciones!$F116,SEARCH(" - ",Retenciones!$F116)+3,255),Retenciones!$F116),"")</f>
        <v/>
      </c>
      <c r="E3793" s="37"/>
    </row>
    <row r="3794" spans="2:5" ht="21.75" customHeight="1">
      <c r="B3794" s="36"/>
      <c r="C3794" s="38" t="s">
        <v>138</v>
      </c>
      <c r="D3794" s="41" t="str">
        <f>IF(Retenciones!$A116&lt;&gt;"",Retenciones!$A116&amp;" Nro. "&amp;TEXT(Retenciones!$C116,"000000000000"),"")</f>
        <v/>
      </c>
      <c r="E3794" s="37"/>
    </row>
    <row r="3795" spans="2:5">
      <c r="B3795" s="36"/>
      <c r="C3795" s="38" t="s">
        <v>139</v>
      </c>
      <c r="D3795" s="42" t="str">
        <f>IF(Retenciones!$A116&lt;&gt;"","$ "&amp;IF(MID(TEXT(INT(ROUND(Retenciones!$D116,2)),"000000000000"),1,3)&lt;&gt;"000",TEXT(VALUE(MID(TEXT(INT(ROUND(Retenciones!$D116,2)),"000000000000"),1,3)),"0")&amp;"."&amp;MID(TEXT(INT(ROUND(Retenciones!$D116,2)),"000000000000"),4,3)&amp;"."&amp;MID(TEXT(INT(ROUND(Retenciones!$D116,2)),"000000000000"),7,3)&amp;"."&amp;MID(TEXT(INT(ROUND(Retenciones!$D116,2)),"000000000000"),10,3),IF(MID(TEXT(INT(ROUND(Retenciones!$D116,2)),"000000000000"),4,3)&lt;&gt;"000",TEXT(VALUE(MID(TEXT(INT(ROUND(Retenciones!$D116,2)),"000000000000"),4,3)),"0")&amp;"."&amp;MID(TEXT(INT(ROUND(Retenciones!$D116,2)),"000000000000"),7,3)&amp;"."&amp;MID(TEXT(INT(ROUND(Retenciones!$D116,2)),"000000000000"),10,3),IF(MID(TEXT(INT(ROUND(Retenciones!$D116,2)),"000000000000"),7,3)&lt;&gt;"000",TEXT(VALUE(MID(TEXT(INT(ROUND(Retenciones!$D116,2)),"000000000000"),7,3)),"0")&amp;"."&amp;MID(TEXT(INT(ROUND(Retenciones!$D116,2)),"000000000000"),10,3),TEXT(VALUE(MID(TEXT(INT(ROUND(Retenciones!$D116,2)),"000000000000"),10,3)),"0"))))&amp;","&amp;TEXT(ROUND((ROUND(Retenciones!$D116,2)-INT(ROUND(Retenciones!$D116,2)))*100,0),"00"),"")</f>
        <v/>
      </c>
      <c r="E3795" s="37"/>
    </row>
    <row r="3796" spans="2:5">
      <c r="B3796" s="36"/>
      <c r="C3796" s="38" t="s">
        <v>140</v>
      </c>
      <c r="D3796" s="39" t="str">
        <f>IF(Retenciones!$A116&lt;&gt;"","NO","")</f>
        <v/>
      </c>
      <c r="E3796" s="37"/>
    </row>
    <row r="3797" spans="2:5">
      <c r="B3797" s="36"/>
      <c r="C3797" s="38" t="s">
        <v>141</v>
      </c>
      <c r="D3797" s="43" t="str">
        <f>IF(Retenciones!$A116&lt;&gt;"","$ "&amp;IF(MID(TEXT(INT(ROUND(Retenciones!$K116,2)),"000000000000"),1,3)&lt;&gt;"000",TEXT(VALUE(MID(TEXT(INT(ROUND(Retenciones!$K116,2)),"000000000000"),1,3)),"0")&amp;"."&amp;MID(TEXT(INT(ROUND(Retenciones!$K116,2)),"000000000000"),4,3)&amp;"."&amp;MID(TEXT(INT(ROUND(Retenciones!$K116,2)),"000000000000"),7,3)&amp;"."&amp;MID(TEXT(INT(ROUND(Retenciones!$K116,2)),"000000000000"),10,3),IF(MID(TEXT(INT(ROUND(Retenciones!$K116,2)),"000000000000"),4,3)&lt;&gt;"000",TEXT(VALUE(MID(TEXT(INT(ROUND(Retenciones!$K116,2)),"000000000000"),4,3)),"0")&amp;"."&amp;MID(TEXT(INT(ROUND(Retenciones!$K116,2)),"000000000000"),7,3)&amp;"."&amp;MID(TEXT(INT(ROUND(Retenciones!$K116,2)),"000000000000"),10,3),IF(MID(TEXT(INT(ROUND(Retenciones!$K116,2)),"000000000000"),7,3)&lt;&gt;"000",TEXT(VALUE(MID(TEXT(INT(ROUND(Retenciones!$K116,2)),"000000000000"),7,3)),"0")&amp;"."&amp;MID(TEXT(INT(ROUND(Retenciones!$K116,2)),"000000000000"),10,3),TEXT(VALUE(MID(TEXT(INT(ROUND(Retenciones!$K116,2)),"000000000000"),10,3)),"0"))))&amp;","&amp;TEXT(ROUND((ROUND(Retenciones!$K116,2)-INT(ROUND(Retenciones!$K116,2)))*100,0),"00"),"")</f>
        <v/>
      </c>
      <c r="E3797" s="37"/>
    </row>
    <row r="3798" spans="2:5">
      <c r="B3798" s="36"/>
      <c r="E3798" s="37"/>
    </row>
    <row r="3799" spans="2:5">
      <c r="B3799" s="36"/>
      <c r="E3799" s="37"/>
    </row>
    <row r="3800" spans="2:5">
      <c r="B3800" s="36"/>
      <c r="C3800" s="44" t="s">
        <v>142</v>
      </c>
      <c r="D3800" s="45"/>
      <c r="E3800" s="37"/>
    </row>
    <row r="3801" spans="2:5">
      <c r="B3801" s="36"/>
      <c r="E3801" s="37"/>
    </row>
    <row r="3802" spans="2:5">
      <c r="B3802" s="36"/>
      <c r="C3802" s="38" t="s">
        <v>143</v>
      </c>
      <c r="D3802" s="39" t="str">
        <f>IF(Retenciones!$A116&lt;&gt;"",'Datos del Cliente'!$C$7,"")</f>
        <v/>
      </c>
      <c r="E3802" s="37"/>
    </row>
    <row r="3803" spans="2:5">
      <c r="B3803" s="36"/>
      <c r="C3803" s="38" t="s">
        <v>144</v>
      </c>
      <c r="D3803" s="39" t="str">
        <f>IF(Retenciones!$A116&lt;&gt;"",'Datos del Cliente'!$C$14,"")</f>
        <v/>
      </c>
      <c r="E3803" s="37"/>
    </row>
    <row r="3804" spans="2:5">
      <c r="B3804" s="36"/>
      <c r="E3804" s="37"/>
    </row>
    <row r="3805" spans="2:5" ht="15" customHeight="1">
      <c r="B3805" s="36"/>
      <c r="C3805" s="84" t="s">
        <v>145</v>
      </c>
      <c r="D3805" s="84"/>
      <c r="E3805" s="37"/>
    </row>
    <row r="3806" spans="2:5">
      <c r="B3806" s="36"/>
      <c r="C3806" s="84"/>
      <c r="D3806" s="84"/>
      <c r="E3806" s="37"/>
    </row>
    <row r="3807" spans="2:5">
      <c r="B3807" s="36"/>
      <c r="C3807" s="84"/>
      <c r="D3807" s="84"/>
      <c r="E3807" s="37"/>
    </row>
    <row r="3808" spans="2:5">
      <c r="B3808" s="46"/>
      <c r="C3808" s="47"/>
      <c r="D3808" s="47"/>
      <c r="E3808" s="48"/>
    </row>
    <row r="3810" spans="2:5" ht="25.5" customHeight="1">
      <c r="B3810" s="34"/>
      <c r="C3810" s="85" t="s">
        <v>127</v>
      </c>
      <c r="D3810" s="85"/>
      <c r="E3810" s="35"/>
    </row>
    <row r="3811" spans="2:5">
      <c r="B3811" s="36"/>
      <c r="E3811" s="37"/>
    </row>
    <row r="3812" spans="2:5">
      <c r="B3812" s="36"/>
      <c r="C3812" s="38" t="s">
        <v>128</v>
      </c>
      <c r="D3812" s="39" t="str">
        <f>IF(Retenciones!$A117&lt;&gt;"","0000-"&amp;TEXT(Retenciones!$I117,"YYYY")&amp;"-"&amp;TEXT((N('Datos del Cliente'!$C$17)+COUNTIF(Retenciones!$A$5:$A117,"&lt;&gt;")),"000000"),"")</f>
        <v/>
      </c>
      <c r="E3812" s="37"/>
    </row>
    <row r="3813" spans="2:5">
      <c r="B3813" s="36"/>
      <c r="C3813" s="38" t="s">
        <v>129</v>
      </c>
      <c r="D3813" s="39" t="str">
        <f>IF(Retenciones!$A117&lt;&gt;"",TEXT(Retenciones!$I117,"DD/MM/YYYY"),"")</f>
        <v/>
      </c>
      <c r="E3813" s="37"/>
    </row>
    <row r="3814" spans="2:5">
      <c r="B3814" s="36"/>
      <c r="E3814" s="37"/>
    </row>
    <row r="3815" spans="2:5">
      <c r="B3815" s="36"/>
      <c r="C3815" s="86" t="s">
        <v>130</v>
      </c>
      <c r="D3815" s="86"/>
      <c r="E3815" s="37"/>
    </row>
    <row r="3816" spans="2:5">
      <c r="B3816" s="36"/>
      <c r="C3816" s="38" t="s">
        <v>131</v>
      </c>
      <c r="D3816" s="39" t="str">
        <f>IF(Retenciones!$A117&lt;&gt;"",'Datos del Cliente'!$C$7,"")</f>
        <v/>
      </c>
      <c r="E3816" s="37"/>
    </row>
    <row r="3817" spans="2:5">
      <c r="B3817" s="36"/>
      <c r="C3817" s="38" t="s">
        <v>132</v>
      </c>
      <c r="D3817" s="40" t="str">
        <f>IFERROR(IF(Retenciones!$A117&lt;&gt;"",+('Datos del Cliente'!$C$8),""),"")</f>
        <v/>
      </c>
      <c r="E3817" s="37"/>
    </row>
    <row r="3818" spans="2:5" ht="25.5" customHeight="1">
      <c r="B3818" s="36"/>
      <c r="C3818" s="38" t="s">
        <v>133</v>
      </c>
      <c r="D3818" s="41" t="str">
        <f>IF(Retenciones!$A117&lt;&gt;"",'Datos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818" s="37"/>
    </row>
    <row r="3819" spans="2:5">
      <c r="B3819" s="36"/>
      <c r="E3819" s="37"/>
    </row>
    <row r="3820" spans="2:5">
      <c r="B3820" s="36"/>
      <c r="C3820" s="86" t="s">
        <v>134</v>
      </c>
      <c r="D3820" s="86"/>
      <c r="E3820" s="37"/>
    </row>
    <row r="3821" spans="2:5">
      <c r="B3821" s="36"/>
      <c r="C3821" s="38" t="s">
        <v>131</v>
      </c>
      <c r="D3821" s="39" t="str">
        <f>IFERROR(IF(Retenciones!$A117&lt;&gt;"",INDEX('Sujetos Retenidos'!$B$5:$B$204,MATCH(Retenciones!$O117,'Sujetos Retenidos'!$A$5:$A$204,0)),""),"")</f>
        <v/>
      </c>
      <c r="E3821" s="37"/>
    </row>
    <row r="3822" spans="2:5">
      <c r="B3822" s="36"/>
      <c r="C3822" s="38" t="s">
        <v>132</v>
      </c>
      <c r="D3822" s="40" t="str">
        <f>IFERROR(IF(Retenciones!$A117&lt;&gt;"",+INDEX('Sujetos Retenidos'!$A$5:$A$204,MATCH(Retenciones!$O117,'Sujetos Retenidos'!$A$5:$A$204,0)),""),"")</f>
        <v/>
      </c>
      <c r="E3822" s="37"/>
    </row>
    <row r="3823" spans="2:5" ht="25.5" customHeight="1">
      <c r="B3823" s="36"/>
      <c r="C3823" s="38" t="s">
        <v>133</v>
      </c>
      <c r="D3823" s="41" t="str">
        <f>IFERROR(IF(Retenciones!$A117&lt;&gt;"",INDEX('Sujetos Retenidos'!$C$5:$C$204,MATCH(Retenciones!$O117,'Sujetos Retenidos'!$A$5:$A$204,0))&amp;" Localidad: "&amp;INDEX('Sujetos Retenidos'!$D$5:$D$204,MATCH(Retenciones!$O117,'Sujetos Retenidos'!$A$5:$A$204,0))&amp;" Provincia: "&amp;IF(ISNUMBER(SEARCH(" - ",INDEX('Sujetos Retenidos'!$E$5:$E$204,MATCH(Retenciones!$O117,'Sujetos Retenidos'!$A$5:$A$204,0)))),MID(INDEX('Sujetos Retenidos'!$E$5:$E$204,MATCH(Retenciones!$O117,'Sujetos Retenidos'!$A$5:$A$204,0)),SEARCH(" - ",INDEX('Sujetos Retenidos'!$E$5:$E$204,MATCH(Retenciones!$O117,'Sujetos Retenidos'!$A$5:$A$204,0)))+3,255),INDEX('Sujetos Retenidos'!$E$5:$E$204,MATCH(Retenciones!$O117,'Sujetos Retenidos'!$A$5:$A$204,0)))&amp;" C.P.: "&amp;INDEX('Sujetos Retenidos'!$F$5:$F$204,MATCH(Retenciones!$O117,'Sujetos Retenidos'!$A$5:$A$204,0)),""),"")</f>
        <v/>
      </c>
      <c r="E3823" s="37"/>
    </row>
    <row r="3824" spans="2:5">
      <c r="B3824" s="36"/>
      <c r="E3824" s="37"/>
    </row>
    <row r="3825" spans="2:5">
      <c r="B3825" s="36"/>
      <c r="C3825" s="86" t="s">
        <v>135</v>
      </c>
      <c r="D3825" s="86"/>
      <c r="E3825" s="37"/>
    </row>
    <row r="3826" spans="2:5" ht="21.75" customHeight="1">
      <c r="B3826" s="36"/>
      <c r="C3826" s="38" t="s">
        <v>136</v>
      </c>
      <c r="D3826" s="41" t="str">
        <f>IF(Retenciones!$A117&lt;&gt;"",SUBSTITUTE(IF(ISNUMBER(SEARCH(" (",IF(ISNUMBER(SEARCH(" - ",Retenciones!$E117)),MID(Retenciones!$E117,SEARCH(" - ",Retenciones!$E117)+3,255),Retenciones!$E117))),LEFT(IF(ISNUMBER(SEARCH(" - ",Retenciones!$E117)),MID(Retenciones!$E117,SEARCH(" - ",Retenciones!$E117)+3,255),Retenciones!$E117),SEARCH(" (",IF(ISNUMBER(SEARCH(" - ",Retenciones!$E117)),MID(Retenciones!$E117,SEARCH(" - ",Retenciones!$E117)+3,255),Retenciones!$E117))-1),IF(ISNUMBER(SEARCH(" - ",Retenciones!$E117)),MID(Retenciones!$E117,SEARCH(" - ",Retenciones!$E117)+3,255),Retenciones!$E117)),"—","-"),"")</f>
        <v/>
      </c>
      <c r="E3826" s="37"/>
    </row>
    <row r="3827" spans="2:5" ht="21.75" customHeight="1">
      <c r="B3827" s="36"/>
      <c r="C3827" s="38" t="s">
        <v>137</v>
      </c>
      <c r="D3827" s="41" t="str">
        <f>IF(Retenciones!$A117&lt;&gt;"",IF(ISNUMBER(SEARCH(" - ",Retenciones!$F117)),MID(Retenciones!$F117,SEARCH(" - ",Retenciones!$F117)+3,255),Retenciones!$F117),"")</f>
        <v/>
      </c>
      <c r="E3827" s="37"/>
    </row>
    <row r="3828" spans="2:5" ht="21.75" customHeight="1">
      <c r="B3828" s="36"/>
      <c r="C3828" s="38" t="s">
        <v>138</v>
      </c>
      <c r="D3828" s="41" t="str">
        <f>IF(Retenciones!$A117&lt;&gt;"",Retenciones!$A117&amp;" Nro. "&amp;TEXT(Retenciones!$C117,"000000000000"),"")</f>
        <v/>
      </c>
      <c r="E3828" s="37"/>
    </row>
    <row r="3829" spans="2:5">
      <c r="B3829" s="36"/>
      <c r="C3829" s="38" t="s">
        <v>139</v>
      </c>
      <c r="D3829" s="42" t="str">
        <f>IF(Retenciones!$A117&lt;&gt;"","$ "&amp;IF(MID(TEXT(INT(ROUND(Retenciones!$D117,2)),"000000000000"),1,3)&lt;&gt;"000",TEXT(VALUE(MID(TEXT(INT(ROUND(Retenciones!$D117,2)),"000000000000"),1,3)),"0")&amp;"."&amp;MID(TEXT(INT(ROUND(Retenciones!$D117,2)),"000000000000"),4,3)&amp;"."&amp;MID(TEXT(INT(ROUND(Retenciones!$D117,2)),"000000000000"),7,3)&amp;"."&amp;MID(TEXT(INT(ROUND(Retenciones!$D117,2)),"000000000000"),10,3),IF(MID(TEXT(INT(ROUND(Retenciones!$D117,2)),"000000000000"),4,3)&lt;&gt;"000",TEXT(VALUE(MID(TEXT(INT(ROUND(Retenciones!$D117,2)),"000000000000"),4,3)),"0")&amp;"."&amp;MID(TEXT(INT(ROUND(Retenciones!$D117,2)),"000000000000"),7,3)&amp;"."&amp;MID(TEXT(INT(ROUND(Retenciones!$D117,2)),"000000000000"),10,3),IF(MID(TEXT(INT(ROUND(Retenciones!$D117,2)),"000000000000"),7,3)&lt;&gt;"000",TEXT(VALUE(MID(TEXT(INT(ROUND(Retenciones!$D117,2)),"000000000000"),7,3)),"0")&amp;"."&amp;MID(TEXT(INT(ROUND(Retenciones!$D117,2)),"000000000000"),10,3),TEXT(VALUE(MID(TEXT(INT(ROUND(Retenciones!$D117,2)),"000000000000"),10,3)),"0"))))&amp;","&amp;TEXT(ROUND((ROUND(Retenciones!$D117,2)-INT(ROUND(Retenciones!$D117,2)))*100,0),"00"),"")</f>
        <v/>
      </c>
      <c r="E3829" s="37"/>
    </row>
    <row r="3830" spans="2:5">
      <c r="B3830" s="36"/>
      <c r="C3830" s="38" t="s">
        <v>140</v>
      </c>
      <c r="D3830" s="39" t="str">
        <f>IF(Retenciones!$A117&lt;&gt;"","NO","")</f>
        <v/>
      </c>
      <c r="E3830" s="37"/>
    </row>
    <row r="3831" spans="2:5">
      <c r="B3831" s="36"/>
      <c r="C3831" s="38" t="s">
        <v>141</v>
      </c>
      <c r="D3831" s="43" t="str">
        <f>IF(Retenciones!$A117&lt;&gt;"","$ "&amp;IF(MID(TEXT(INT(ROUND(Retenciones!$K117,2)),"000000000000"),1,3)&lt;&gt;"000",TEXT(VALUE(MID(TEXT(INT(ROUND(Retenciones!$K117,2)),"000000000000"),1,3)),"0")&amp;"."&amp;MID(TEXT(INT(ROUND(Retenciones!$K117,2)),"000000000000"),4,3)&amp;"."&amp;MID(TEXT(INT(ROUND(Retenciones!$K117,2)),"000000000000"),7,3)&amp;"."&amp;MID(TEXT(INT(ROUND(Retenciones!$K117,2)),"000000000000"),10,3),IF(MID(TEXT(INT(ROUND(Retenciones!$K117,2)),"000000000000"),4,3)&lt;&gt;"000",TEXT(VALUE(MID(TEXT(INT(ROUND(Retenciones!$K117,2)),"000000000000"),4,3)),"0")&amp;"."&amp;MID(TEXT(INT(ROUND(Retenciones!$K117,2)),"000000000000"),7,3)&amp;"."&amp;MID(TEXT(INT(ROUND(Retenciones!$K117,2)),"000000000000"),10,3),IF(MID(TEXT(INT(ROUND(Retenciones!$K117,2)),"000000000000"),7,3)&lt;&gt;"000",TEXT(VALUE(MID(TEXT(INT(ROUND(Retenciones!$K117,2)),"000000000000"),7,3)),"0")&amp;"."&amp;MID(TEXT(INT(ROUND(Retenciones!$K117,2)),"000000000000"),10,3),TEXT(VALUE(MID(TEXT(INT(ROUND(Retenciones!$K117,2)),"000000000000"),10,3)),"0"))))&amp;","&amp;TEXT(ROUND((ROUND(Retenciones!$K117,2)-INT(ROUND(Retenciones!$K117,2)))*100,0),"00"),"")</f>
        <v/>
      </c>
      <c r="E3831" s="37"/>
    </row>
    <row r="3832" spans="2:5">
      <c r="B3832" s="36"/>
      <c r="E3832" s="37"/>
    </row>
    <row r="3833" spans="2:5">
      <c r="B3833" s="36"/>
      <c r="E3833" s="37"/>
    </row>
    <row r="3834" spans="2:5">
      <c r="B3834" s="36"/>
      <c r="C3834" s="44" t="s">
        <v>142</v>
      </c>
      <c r="D3834" s="45"/>
      <c r="E3834" s="37"/>
    </row>
    <row r="3835" spans="2:5">
      <c r="B3835" s="36"/>
      <c r="E3835" s="37"/>
    </row>
    <row r="3836" spans="2:5">
      <c r="B3836" s="36"/>
      <c r="C3836" s="38" t="s">
        <v>143</v>
      </c>
      <c r="D3836" s="39" t="str">
        <f>IF(Retenciones!$A117&lt;&gt;"",'Datos del Cliente'!$C$7,"")</f>
        <v/>
      </c>
      <c r="E3836" s="37"/>
    </row>
    <row r="3837" spans="2:5">
      <c r="B3837" s="36"/>
      <c r="C3837" s="38" t="s">
        <v>144</v>
      </c>
      <c r="D3837" s="39" t="str">
        <f>IF(Retenciones!$A117&lt;&gt;"",'Datos del Cliente'!$C$14,"")</f>
        <v/>
      </c>
      <c r="E3837" s="37"/>
    </row>
    <row r="3838" spans="2:5">
      <c r="B3838" s="36"/>
      <c r="E3838" s="37"/>
    </row>
    <row r="3839" spans="2:5" ht="15" customHeight="1">
      <c r="B3839" s="36"/>
      <c r="C3839" s="84" t="s">
        <v>145</v>
      </c>
      <c r="D3839" s="84"/>
      <c r="E3839" s="37"/>
    </row>
    <row r="3840" spans="2:5">
      <c r="B3840" s="36"/>
      <c r="C3840" s="84"/>
      <c r="D3840" s="84"/>
      <c r="E3840" s="37"/>
    </row>
    <row r="3841" spans="2:5">
      <c r="B3841" s="36"/>
      <c r="C3841" s="84"/>
      <c r="D3841" s="84"/>
      <c r="E3841" s="37"/>
    </row>
    <row r="3842" spans="2:5">
      <c r="B3842" s="46"/>
      <c r="C3842" s="47"/>
      <c r="D3842" s="47"/>
      <c r="E3842" s="48"/>
    </row>
    <row r="3844" spans="2:5" ht="25.5" customHeight="1">
      <c r="B3844" s="34"/>
      <c r="C3844" s="85" t="s">
        <v>127</v>
      </c>
      <c r="D3844" s="85"/>
      <c r="E3844" s="35"/>
    </row>
    <row r="3845" spans="2:5">
      <c r="B3845" s="36"/>
      <c r="E3845" s="37"/>
    </row>
    <row r="3846" spans="2:5">
      <c r="B3846" s="36"/>
      <c r="C3846" s="38" t="s">
        <v>128</v>
      </c>
      <c r="D3846" s="39" t="str">
        <f>IF(Retenciones!$A118&lt;&gt;"","0000-"&amp;TEXT(Retenciones!$I118,"YYYY")&amp;"-"&amp;TEXT((N('Datos del Cliente'!$C$17)+COUNTIF(Retenciones!$A$5:$A118,"&lt;&gt;")),"000000"),"")</f>
        <v/>
      </c>
      <c r="E3846" s="37"/>
    </row>
    <row r="3847" spans="2:5">
      <c r="B3847" s="36"/>
      <c r="C3847" s="38" t="s">
        <v>129</v>
      </c>
      <c r="D3847" s="39" t="str">
        <f>IF(Retenciones!$A118&lt;&gt;"",TEXT(Retenciones!$I118,"DD/MM/YYYY"),"")</f>
        <v/>
      </c>
      <c r="E3847" s="37"/>
    </row>
    <row r="3848" spans="2:5">
      <c r="B3848" s="36"/>
      <c r="E3848" s="37"/>
    </row>
    <row r="3849" spans="2:5">
      <c r="B3849" s="36"/>
      <c r="C3849" s="86" t="s">
        <v>130</v>
      </c>
      <c r="D3849" s="86"/>
      <c r="E3849" s="37"/>
    </row>
    <row r="3850" spans="2:5">
      <c r="B3850" s="36"/>
      <c r="C3850" s="38" t="s">
        <v>131</v>
      </c>
      <c r="D3850" s="39" t="str">
        <f>IF(Retenciones!$A118&lt;&gt;"",'Datos del Cliente'!$C$7,"")</f>
        <v/>
      </c>
      <c r="E3850" s="37"/>
    </row>
    <row r="3851" spans="2:5">
      <c r="B3851" s="36"/>
      <c r="C3851" s="38" t="s">
        <v>132</v>
      </c>
      <c r="D3851" s="40" t="str">
        <f>IFERROR(IF(Retenciones!$A118&lt;&gt;"",+('Datos del Cliente'!$C$8),""),"")</f>
        <v/>
      </c>
      <c r="E3851" s="37"/>
    </row>
    <row r="3852" spans="2:5" ht="25.5" customHeight="1">
      <c r="B3852" s="36"/>
      <c r="C3852" s="38" t="s">
        <v>133</v>
      </c>
      <c r="D3852" s="41" t="str">
        <f>IF(Retenciones!$A118&lt;&gt;"",'Datos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852" s="37"/>
    </row>
    <row r="3853" spans="2:5">
      <c r="B3853" s="36"/>
      <c r="E3853" s="37"/>
    </row>
    <row r="3854" spans="2:5">
      <c r="B3854" s="36"/>
      <c r="C3854" s="86" t="s">
        <v>134</v>
      </c>
      <c r="D3854" s="86"/>
      <c r="E3854" s="37"/>
    </row>
    <row r="3855" spans="2:5">
      <c r="B3855" s="36"/>
      <c r="C3855" s="38" t="s">
        <v>131</v>
      </c>
      <c r="D3855" s="39" t="str">
        <f>IFERROR(IF(Retenciones!$A118&lt;&gt;"",INDEX('Sujetos Retenidos'!$B$5:$B$204,MATCH(Retenciones!$O118,'Sujetos Retenidos'!$A$5:$A$204,0)),""),"")</f>
        <v/>
      </c>
      <c r="E3855" s="37"/>
    </row>
    <row r="3856" spans="2:5">
      <c r="B3856" s="36"/>
      <c r="C3856" s="38" t="s">
        <v>132</v>
      </c>
      <c r="D3856" s="40" t="str">
        <f>IFERROR(IF(Retenciones!$A118&lt;&gt;"",+INDEX('Sujetos Retenidos'!$A$5:$A$204,MATCH(Retenciones!$O118,'Sujetos Retenidos'!$A$5:$A$204,0)),""),"")</f>
        <v/>
      </c>
      <c r="E3856" s="37"/>
    </row>
    <row r="3857" spans="2:5" ht="25.5" customHeight="1">
      <c r="B3857" s="36"/>
      <c r="C3857" s="38" t="s">
        <v>133</v>
      </c>
      <c r="D3857" s="41" t="str">
        <f>IFERROR(IF(Retenciones!$A118&lt;&gt;"",INDEX('Sujetos Retenidos'!$C$5:$C$204,MATCH(Retenciones!$O118,'Sujetos Retenidos'!$A$5:$A$204,0))&amp;" Localidad: "&amp;INDEX('Sujetos Retenidos'!$D$5:$D$204,MATCH(Retenciones!$O118,'Sujetos Retenidos'!$A$5:$A$204,0))&amp;" Provincia: "&amp;IF(ISNUMBER(SEARCH(" - ",INDEX('Sujetos Retenidos'!$E$5:$E$204,MATCH(Retenciones!$O118,'Sujetos Retenidos'!$A$5:$A$204,0)))),MID(INDEX('Sujetos Retenidos'!$E$5:$E$204,MATCH(Retenciones!$O118,'Sujetos Retenidos'!$A$5:$A$204,0)),SEARCH(" - ",INDEX('Sujetos Retenidos'!$E$5:$E$204,MATCH(Retenciones!$O118,'Sujetos Retenidos'!$A$5:$A$204,0)))+3,255),INDEX('Sujetos Retenidos'!$E$5:$E$204,MATCH(Retenciones!$O118,'Sujetos Retenidos'!$A$5:$A$204,0)))&amp;" C.P.: "&amp;INDEX('Sujetos Retenidos'!$F$5:$F$204,MATCH(Retenciones!$O118,'Sujetos Retenidos'!$A$5:$A$204,0)),""),"")</f>
        <v/>
      </c>
      <c r="E3857" s="37"/>
    </row>
    <row r="3858" spans="2:5">
      <c r="B3858" s="36"/>
      <c r="E3858" s="37"/>
    </row>
    <row r="3859" spans="2:5">
      <c r="B3859" s="36"/>
      <c r="C3859" s="86" t="s">
        <v>135</v>
      </c>
      <c r="D3859" s="86"/>
      <c r="E3859" s="37"/>
    </row>
    <row r="3860" spans="2:5" ht="21.75" customHeight="1">
      <c r="B3860" s="36"/>
      <c r="C3860" s="38" t="s">
        <v>136</v>
      </c>
      <c r="D3860" s="41" t="str">
        <f>IF(Retenciones!$A118&lt;&gt;"",SUBSTITUTE(IF(ISNUMBER(SEARCH(" (",IF(ISNUMBER(SEARCH(" - ",Retenciones!$E118)),MID(Retenciones!$E118,SEARCH(" - ",Retenciones!$E118)+3,255),Retenciones!$E118))),LEFT(IF(ISNUMBER(SEARCH(" - ",Retenciones!$E118)),MID(Retenciones!$E118,SEARCH(" - ",Retenciones!$E118)+3,255),Retenciones!$E118),SEARCH(" (",IF(ISNUMBER(SEARCH(" - ",Retenciones!$E118)),MID(Retenciones!$E118,SEARCH(" - ",Retenciones!$E118)+3,255),Retenciones!$E118))-1),IF(ISNUMBER(SEARCH(" - ",Retenciones!$E118)),MID(Retenciones!$E118,SEARCH(" - ",Retenciones!$E118)+3,255),Retenciones!$E118)),"—","-"),"")</f>
        <v/>
      </c>
      <c r="E3860" s="37"/>
    </row>
    <row r="3861" spans="2:5" ht="21.75" customHeight="1">
      <c r="B3861" s="36"/>
      <c r="C3861" s="38" t="s">
        <v>137</v>
      </c>
      <c r="D3861" s="41" t="str">
        <f>IF(Retenciones!$A118&lt;&gt;"",IF(ISNUMBER(SEARCH(" - ",Retenciones!$F118)),MID(Retenciones!$F118,SEARCH(" - ",Retenciones!$F118)+3,255),Retenciones!$F118),"")</f>
        <v/>
      </c>
      <c r="E3861" s="37"/>
    </row>
    <row r="3862" spans="2:5" ht="21.75" customHeight="1">
      <c r="B3862" s="36"/>
      <c r="C3862" s="38" t="s">
        <v>138</v>
      </c>
      <c r="D3862" s="41" t="str">
        <f>IF(Retenciones!$A118&lt;&gt;"",Retenciones!$A118&amp;" Nro. "&amp;TEXT(Retenciones!$C118,"000000000000"),"")</f>
        <v/>
      </c>
      <c r="E3862" s="37"/>
    </row>
    <row r="3863" spans="2:5">
      <c r="B3863" s="36"/>
      <c r="C3863" s="38" t="s">
        <v>139</v>
      </c>
      <c r="D3863" s="42" t="str">
        <f>IF(Retenciones!$A118&lt;&gt;"","$ "&amp;IF(MID(TEXT(INT(ROUND(Retenciones!$D118,2)),"000000000000"),1,3)&lt;&gt;"000",TEXT(VALUE(MID(TEXT(INT(ROUND(Retenciones!$D118,2)),"000000000000"),1,3)),"0")&amp;"."&amp;MID(TEXT(INT(ROUND(Retenciones!$D118,2)),"000000000000"),4,3)&amp;"."&amp;MID(TEXT(INT(ROUND(Retenciones!$D118,2)),"000000000000"),7,3)&amp;"."&amp;MID(TEXT(INT(ROUND(Retenciones!$D118,2)),"000000000000"),10,3),IF(MID(TEXT(INT(ROUND(Retenciones!$D118,2)),"000000000000"),4,3)&lt;&gt;"000",TEXT(VALUE(MID(TEXT(INT(ROUND(Retenciones!$D118,2)),"000000000000"),4,3)),"0")&amp;"."&amp;MID(TEXT(INT(ROUND(Retenciones!$D118,2)),"000000000000"),7,3)&amp;"."&amp;MID(TEXT(INT(ROUND(Retenciones!$D118,2)),"000000000000"),10,3),IF(MID(TEXT(INT(ROUND(Retenciones!$D118,2)),"000000000000"),7,3)&lt;&gt;"000",TEXT(VALUE(MID(TEXT(INT(ROUND(Retenciones!$D118,2)),"000000000000"),7,3)),"0")&amp;"."&amp;MID(TEXT(INT(ROUND(Retenciones!$D118,2)),"000000000000"),10,3),TEXT(VALUE(MID(TEXT(INT(ROUND(Retenciones!$D118,2)),"000000000000"),10,3)),"0"))))&amp;","&amp;TEXT(ROUND((ROUND(Retenciones!$D118,2)-INT(ROUND(Retenciones!$D118,2)))*100,0),"00"),"")</f>
        <v/>
      </c>
      <c r="E3863" s="37"/>
    </row>
    <row r="3864" spans="2:5">
      <c r="B3864" s="36"/>
      <c r="C3864" s="38" t="s">
        <v>140</v>
      </c>
      <c r="D3864" s="39" t="str">
        <f>IF(Retenciones!$A118&lt;&gt;"","NO","")</f>
        <v/>
      </c>
      <c r="E3864" s="37"/>
    </row>
    <row r="3865" spans="2:5">
      <c r="B3865" s="36"/>
      <c r="C3865" s="38" t="s">
        <v>141</v>
      </c>
      <c r="D3865" s="43" t="str">
        <f>IF(Retenciones!$A118&lt;&gt;"","$ "&amp;IF(MID(TEXT(INT(ROUND(Retenciones!$K118,2)),"000000000000"),1,3)&lt;&gt;"000",TEXT(VALUE(MID(TEXT(INT(ROUND(Retenciones!$K118,2)),"000000000000"),1,3)),"0")&amp;"."&amp;MID(TEXT(INT(ROUND(Retenciones!$K118,2)),"000000000000"),4,3)&amp;"."&amp;MID(TEXT(INT(ROUND(Retenciones!$K118,2)),"000000000000"),7,3)&amp;"."&amp;MID(TEXT(INT(ROUND(Retenciones!$K118,2)),"000000000000"),10,3),IF(MID(TEXT(INT(ROUND(Retenciones!$K118,2)),"000000000000"),4,3)&lt;&gt;"000",TEXT(VALUE(MID(TEXT(INT(ROUND(Retenciones!$K118,2)),"000000000000"),4,3)),"0")&amp;"."&amp;MID(TEXT(INT(ROUND(Retenciones!$K118,2)),"000000000000"),7,3)&amp;"."&amp;MID(TEXT(INT(ROUND(Retenciones!$K118,2)),"000000000000"),10,3),IF(MID(TEXT(INT(ROUND(Retenciones!$K118,2)),"000000000000"),7,3)&lt;&gt;"000",TEXT(VALUE(MID(TEXT(INT(ROUND(Retenciones!$K118,2)),"000000000000"),7,3)),"0")&amp;"."&amp;MID(TEXT(INT(ROUND(Retenciones!$K118,2)),"000000000000"),10,3),TEXT(VALUE(MID(TEXT(INT(ROUND(Retenciones!$K118,2)),"000000000000"),10,3)),"0"))))&amp;","&amp;TEXT(ROUND((ROUND(Retenciones!$K118,2)-INT(ROUND(Retenciones!$K118,2)))*100,0),"00"),"")</f>
        <v/>
      </c>
      <c r="E3865" s="37"/>
    </row>
    <row r="3866" spans="2:5">
      <c r="B3866" s="36"/>
      <c r="E3866" s="37"/>
    </row>
    <row r="3867" spans="2:5">
      <c r="B3867" s="36"/>
      <c r="E3867" s="37"/>
    </row>
    <row r="3868" spans="2:5">
      <c r="B3868" s="36"/>
      <c r="C3868" s="44" t="s">
        <v>142</v>
      </c>
      <c r="D3868" s="45"/>
      <c r="E3868" s="37"/>
    </row>
    <row r="3869" spans="2:5">
      <c r="B3869" s="36"/>
      <c r="E3869" s="37"/>
    </row>
    <row r="3870" spans="2:5">
      <c r="B3870" s="36"/>
      <c r="C3870" s="38" t="s">
        <v>143</v>
      </c>
      <c r="D3870" s="39" t="str">
        <f>IF(Retenciones!$A118&lt;&gt;"",'Datos del Cliente'!$C$7,"")</f>
        <v/>
      </c>
      <c r="E3870" s="37"/>
    </row>
    <row r="3871" spans="2:5">
      <c r="B3871" s="36"/>
      <c r="C3871" s="38" t="s">
        <v>144</v>
      </c>
      <c r="D3871" s="39" t="str">
        <f>IF(Retenciones!$A118&lt;&gt;"",'Datos del Cliente'!$C$14,"")</f>
        <v/>
      </c>
      <c r="E3871" s="37"/>
    </row>
    <row r="3872" spans="2:5">
      <c r="B3872" s="36"/>
      <c r="E3872" s="37"/>
    </row>
    <row r="3873" spans="2:5" ht="15" customHeight="1">
      <c r="B3873" s="36"/>
      <c r="C3873" s="84" t="s">
        <v>145</v>
      </c>
      <c r="D3873" s="84"/>
      <c r="E3873" s="37"/>
    </row>
    <row r="3874" spans="2:5">
      <c r="B3874" s="36"/>
      <c r="C3874" s="84"/>
      <c r="D3874" s="84"/>
      <c r="E3874" s="37"/>
    </row>
    <row r="3875" spans="2:5">
      <c r="B3875" s="36"/>
      <c r="C3875" s="84"/>
      <c r="D3875" s="84"/>
      <c r="E3875" s="37"/>
    </row>
    <row r="3876" spans="2:5">
      <c r="B3876" s="46"/>
      <c r="C3876" s="47"/>
      <c r="D3876" s="47"/>
      <c r="E3876" s="48"/>
    </row>
    <row r="3878" spans="2:5" ht="25.5" customHeight="1">
      <c r="B3878" s="34"/>
      <c r="C3878" s="85" t="s">
        <v>127</v>
      </c>
      <c r="D3878" s="85"/>
      <c r="E3878" s="35"/>
    </row>
    <row r="3879" spans="2:5">
      <c r="B3879" s="36"/>
      <c r="E3879" s="37"/>
    </row>
    <row r="3880" spans="2:5">
      <c r="B3880" s="36"/>
      <c r="C3880" s="38" t="s">
        <v>128</v>
      </c>
      <c r="D3880" s="39" t="str">
        <f>IF(Retenciones!$A119&lt;&gt;"","0000-"&amp;TEXT(Retenciones!$I119,"YYYY")&amp;"-"&amp;TEXT((N('Datos del Cliente'!$C$17)+COUNTIF(Retenciones!$A$5:$A119,"&lt;&gt;")),"000000"),"")</f>
        <v/>
      </c>
      <c r="E3880" s="37"/>
    </row>
    <row r="3881" spans="2:5">
      <c r="B3881" s="36"/>
      <c r="C3881" s="38" t="s">
        <v>129</v>
      </c>
      <c r="D3881" s="39" t="str">
        <f>IF(Retenciones!$A119&lt;&gt;"",TEXT(Retenciones!$I119,"DD/MM/YYYY"),"")</f>
        <v/>
      </c>
      <c r="E3881" s="37"/>
    </row>
    <row r="3882" spans="2:5">
      <c r="B3882" s="36"/>
      <c r="E3882" s="37"/>
    </row>
    <row r="3883" spans="2:5">
      <c r="B3883" s="36"/>
      <c r="C3883" s="86" t="s">
        <v>130</v>
      </c>
      <c r="D3883" s="86"/>
      <c r="E3883" s="37"/>
    </row>
    <row r="3884" spans="2:5">
      <c r="B3884" s="36"/>
      <c r="C3884" s="38" t="s">
        <v>131</v>
      </c>
      <c r="D3884" s="39" t="str">
        <f>IF(Retenciones!$A119&lt;&gt;"",'Datos del Cliente'!$C$7,"")</f>
        <v/>
      </c>
      <c r="E3884" s="37"/>
    </row>
    <row r="3885" spans="2:5">
      <c r="B3885" s="36"/>
      <c r="C3885" s="38" t="s">
        <v>132</v>
      </c>
      <c r="D3885" s="40" t="str">
        <f>IFERROR(IF(Retenciones!$A119&lt;&gt;"",+('Datos del Cliente'!$C$8),""),"")</f>
        <v/>
      </c>
      <c r="E3885" s="37"/>
    </row>
    <row r="3886" spans="2:5" ht="25.5" customHeight="1">
      <c r="B3886" s="36"/>
      <c r="C3886" s="38" t="s">
        <v>133</v>
      </c>
      <c r="D3886" s="41" t="str">
        <f>IF(Retenciones!$A119&lt;&gt;"",'Datos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886" s="37"/>
    </row>
    <row r="3887" spans="2:5">
      <c r="B3887" s="36"/>
      <c r="E3887" s="37"/>
    </row>
    <row r="3888" spans="2:5">
      <c r="B3888" s="36"/>
      <c r="C3888" s="86" t="s">
        <v>134</v>
      </c>
      <c r="D3888" s="86"/>
      <c r="E3888" s="37"/>
    </row>
    <row r="3889" spans="2:5">
      <c r="B3889" s="36"/>
      <c r="C3889" s="38" t="s">
        <v>131</v>
      </c>
      <c r="D3889" s="39" t="str">
        <f>IFERROR(IF(Retenciones!$A119&lt;&gt;"",INDEX('Sujetos Retenidos'!$B$5:$B$204,MATCH(Retenciones!$O119,'Sujetos Retenidos'!$A$5:$A$204,0)),""),"")</f>
        <v/>
      </c>
      <c r="E3889" s="37"/>
    </row>
    <row r="3890" spans="2:5">
      <c r="B3890" s="36"/>
      <c r="C3890" s="38" t="s">
        <v>132</v>
      </c>
      <c r="D3890" s="40" t="str">
        <f>IFERROR(IF(Retenciones!$A119&lt;&gt;"",+INDEX('Sujetos Retenidos'!$A$5:$A$204,MATCH(Retenciones!$O119,'Sujetos Retenidos'!$A$5:$A$204,0)),""),"")</f>
        <v/>
      </c>
      <c r="E3890" s="37"/>
    </row>
    <row r="3891" spans="2:5" ht="25.5" customHeight="1">
      <c r="B3891" s="36"/>
      <c r="C3891" s="38" t="s">
        <v>133</v>
      </c>
      <c r="D3891" s="41" t="str">
        <f>IFERROR(IF(Retenciones!$A119&lt;&gt;"",INDEX('Sujetos Retenidos'!$C$5:$C$204,MATCH(Retenciones!$O119,'Sujetos Retenidos'!$A$5:$A$204,0))&amp;" Localidad: "&amp;INDEX('Sujetos Retenidos'!$D$5:$D$204,MATCH(Retenciones!$O119,'Sujetos Retenidos'!$A$5:$A$204,0))&amp;" Provincia: "&amp;IF(ISNUMBER(SEARCH(" - ",INDEX('Sujetos Retenidos'!$E$5:$E$204,MATCH(Retenciones!$O119,'Sujetos Retenidos'!$A$5:$A$204,0)))),MID(INDEX('Sujetos Retenidos'!$E$5:$E$204,MATCH(Retenciones!$O119,'Sujetos Retenidos'!$A$5:$A$204,0)),SEARCH(" - ",INDEX('Sujetos Retenidos'!$E$5:$E$204,MATCH(Retenciones!$O119,'Sujetos Retenidos'!$A$5:$A$204,0)))+3,255),INDEX('Sujetos Retenidos'!$E$5:$E$204,MATCH(Retenciones!$O119,'Sujetos Retenidos'!$A$5:$A$204,0)))&amp;" C.P.: "&amp;INDEX('Sujetos Retenidos'!$F$5:$F$204,MATCH(Retenciones!$O119,'Sujetos Retenidos'!$A$5:$A$204,0)),""),"")</f>
        <v/>
      </c>
      <c r="E3891" s="37"/>
    </row>
    <row r="3892" spans="2:5">
      <c r="B3892" s="36"/>
      <c r="E3892" s="37"/>
    </row>
    <row r="3893" spans="2:5">
      <c r="B3893" s="36"/>
      <c r="C3893" s="86" t="s">
        <v>135</v>
      </c>
      <c r="D3893" s="86"/>
      <c r="E3893" s="37"/>
    </row>
    <row r="3894" spans="2:5" ht="21.75" customHeight="1">
      <c r="B3894" s="36"/>
      <c r="C3894" s="38" t="s">
        <v>136</v>
      </c>
      <c r="D3894" s="41" t="str">
        <f>IF(Retenciones!$A119&lt;&gt;"",SUBSTITUTE(IF(ISNUMBER(SEARCH(" (",IF(ISNUMBER(SEARCH(" - ",Retenciones!$E119)),MID(Retenciones!$E119,SEARCH(" - ",Retenciones!$E119)+3,255),Retenciones!$E119))),LEFT(IF(ISNUMBER(SEARCH(" - ",Retenciones!$E119)),MID(Retenciones!$E119,SEARCH(" - ",Retenciones!$E119)+3,255),Retenciones!$E119),SEARCH(" (",IF(ISNUMBER(SEARCH(" - ",Retenciones!$E119)),MID(Retenciones!$E119,SEARCH(" - ",Retenciones!$E119)+3,255),Retenciones!$E119))-1),IF(ISNUMBER(SEARCH(" - ",Retenciones!$E119)),MID(Retenciones!$E119,SEARCH(" - ",Retenciones!$E119)+3,255),Retenciones!$E119)),"—","-"),"")</f>
        <v/>
      </c>
      <c r="E3894" s="37"/>
    </row>
    <row r="3895" spans="2:5" ht="21.75" customHeight="1">
      <c r="B3895" s="36"/>
      <c r="C3895" s="38" t="s">
        <v>137</v>
      </c>
      <c r="D3895" s="41" t="str">
        <f>IF(Retenciones!$A119&lt;&gt;"",IF(ISNUMBER(SEARCH(" - ",Retenciones!$F119)),MID(Retenciones!$F119,SEARCH(" - ",Retenciones!$F119)+3,255),Retenciones!$F119),"")</f>
        <v/>
      </c>
      <c r="E3895" s="37"/>
    </row>
    <row r="3896" spans="2:5" ht="21.75" customHeight="1">
      <c r="B3896" s="36"/>
      <c r="C3896" s="38" t="s">
        <v>138</v>
      </c>
      <c r="D3896" s="41" t="str">
        <f>IF(Retenciones!$A119&lt;&gt;"",Retenciones!$A119&amp;" Nro. "&amp;TEXT(Retenciones!$C119,"000000000000"),"")</f>
        <v/>
      </c>
      <c r="E3896" s="37"/>
    </row>
    <row r="3897" spans="2:5">
      <c r="B3897" s="36"/>
      <c r="C3897" s="38" t="s">
        <v>139</v>
      </c>
      <c r="D3897" s="42" t="str">
        <f>IF(Retenciones!$A119&lt;&gt;"","$ "&amp;IF(MID(TEXT(INT(ROUND(Retenciones!$D119,2)),"000000000000"),1,3)&lt;&gt;"000",TEXT(VALUE(MID(TEXT(INT(ROUND(Retenciones!$D119,2)),"000000000000"),1,3)),"0")&amp;"."&amp;MID(TEXT(INT(ROUND(Retenciones!$D119,2)),"000000000000"),4,3)&amp;"."&amp;MID(TEXT(INT(ROUND(Retenciones!$D119,2)),"000000000000"),7,3)&amp;"."&amp;MID(TEXT(INT(ROUND(Retenciones!$D119,2)),"000000000000"),10,3),IF(MID(TEXT(INT(ROUND(Retenciones!$D119,2)),"000000000000"),4,3)&lt;&gt;"000",TEXT(VALUE(MID(TEXT(INT(ROUND(Retenciones!$D119,2)),"000000000000"),4,3)),"0")&amp;"."&amp;MID(TEXT(INT(ROUND(Retenciones!$D119,2)),"000000000000"),7,3)&amp;"."&amp;MID(TEXT(INT(ROUND(Retenciones!$D119,2)),"000000000000"),10,3),IF(MID(TEXT(INT(ROUND(Retenciones!$D119,2)),"000000000000"),7,3)&lt;&gt;"000",TEXT(VALUE(MID(TEXT(INT(ROUND(Retenciones!$D119,2)),"000000000000"),7,3)),"0")&amp;"."&amp;MID(TEXT(INT(ROUND(Retenciones!$D119,2)),"000000000000"),10,3),TEXT(VALUE(MID(TEXT(INT(ROUND(Retenciones!$D119,2)),"000000000000"),10,3)),"0"))))&amp;","&amp;TEXT(ROUND((ROUND(Retenciones!$D119,2)-INT(ROUND(Retenciones!$D119,2)))*100,0),"00"),"")</f>
        <v/>
      </c>
      <c r="E3897" s="37"/>
    </row>
    <row r="3898" spans="2:5">
      <c r="B3898" s="36"/>
      <c r="C3898" s="38" t="s">
        <v>140</v>
      </c>
      <c r="D3898" s="39" t="str">
        <f>IF(Retenciones!$A119&lt;&gt;"","NO","")</f>
        <v/>
      </c>
      <c r="E3898" s="37"/>
    </row>
    <row r="3899" spans="2:5">
      <c r="B3899" s="36"/>
      <c r="C3899" s="38" t="s">
        <v>141</v>
      </c>
      <c r="D3899" s="43" t="str">
        <f>IF(Retenciones!$A119&lt;&gt;"","$ "&amp;IF(MID(TEXT(INT(ROUND(Retenciones!$K119,2)),"000000000000"),1,3)&lt;&gt;"000",TEXT(VALUE(MID(TEXT(INT(ROUND(Retenciones!$K119,2)),"000000000000"),1,3)),"0")&amp;"."&amp;MID(TEXT(INT(ROUND(Retenciones!$K119,2)),"000000000000"),4,3)&amp;"."&amp;MID(TEXT(INT(ROUND(Retenciones!$K119,2)),"000000000000"),7,3)&amp;"."&amp;MID(TEXT(INT(ROUND(Retenciones!$K119,2)),"000000000000"),10,3),IF(MID(TEXT(INT(ROUND(Retenciones!$K119,2)),"000000000000"),4,3)&lt;&gt;"000",TEXT(VALUE(MID(TEXT(INT(ROUND(Retenciones!$K119,2)),"000000000000"),4,3)),"0")&amp;"."&amp;MID(TEXT(INT(ROUND(Retenciones!$K119,2)),"000000000000"),7,3)&amp;"."&amp;MID(TEXT(INT(ROUND(Retenciones!$K119,2)),"000000000000"),10,3),IF(MID(TEXT(INT(ROUND(Retenciones!$K119,2)),"000000000000"),7,3)&lt;&gt;"000",TEXT(VALUE(MID(TEXT(INT(ROUND(Retenciones!$K119,2)),"000000000000"),7,3)),"0")&amp;"."&amp;MID(TEXT(INT(ROUND(Retenciones!$K119,2)),"000000000000"),10,3),TEXT(VALUE(MID(TEXT(INT(ROUND(Retenciones!$K119,2)),"000000000000"),10,3)),"0"))))&amp;","&amp;TEXT(ROUND((ROUND(Retenciones!$K119,2)-INT(ROUND(Retenciones!$K119,2)))*100,0),"00"),"")</f>
        <v/>
      </c>
      <c r="E3899" s="37"/>
    </row>
    <row r="3900" spans="2:5">
      <c r="B3900" s="36"/>
      <c r="E3900" s="37"/>
    </row>
    <row r="3901" spans="2:5">
      <c r="B3901" s="36"/>
      <c r="E3901" s="37"/>
    </row>
    <row r="3902" spans="2:5">
      <c r="B3902" s="36"/>
      <c r="C3902" s="44" t="s">
        <v>142</v>
      </c>
      <c r="D3902" s="45"/>
      <c r="E3902" s="37"/>
    </row>
    <row r="3903" spans="2:5">
      <c r="B3903" s="36"/>
      <c r="E3903" s="37"/>
    </row>
    <row r="3904" spans="2:5">
      <c r="B3904" s="36"/>
      <c r="C3904" s="38" t="s">
        <v>143</v>
      </c>
      <c r="D3904" s="39" t="str">
        <f>IF(Retenciones!$A119&lt;&gt;"",'Datos del Cliente'!$C$7,"")</f>
        <v/>
      </c>
      <c r="E3904" s="37"/>
    </row>
    <row r="3905" spans="2:5">
      <c r="B3905" s="36"/>
      <c r="C3905" s="38" t="s">
        <v>144</v>
      </c>
      <c r="D3905" s="39" t="str">
        <f>IF(Retenciones!$A119&lt;&gt;"",'Datos del Cliente'!$C$14,"")</f>
        <v/>
      </c>
      <c r="E3905" s="37"/>
    </row>
    <row r="3906" spans="2:5">
      <c r="B3906" s="36"/>
      <c r="E3906" s="37"/>
    </row>
    <row r="3907" spans="2:5" ht="15" customHeight="1">
      <c r="B3907" s="36"/>
      <c r="C3907" s="84" t="s">
        <v>145</v>
      </c>
      <c r="D3907" s="84"/>
      <c r="E3907" s="37"/>
    </row>
    <row r="3908" spans="2:5">
      <c r="B3908" s="36"/>
      <c r="C3908" s="84"/>
      <c r="D3908" s="84"/>
      <c r="E3908" s="37"/>
    </row>
    <row r="3909" spans="2:5">
      <c r="B3909" s="36"/>
      <c r="C3909" s="84"/>
      <c r="D3909" s="84"/>
      <c r="E3909" s="37"/>
    </row>
    <row r="3910" spans="2:5">
      <c r="B3910" s="46"/>
      <c r="C3910" s="47"/>
      <c r="D3910" s="47"/>
      <c r="E3910" s="48"/>
    </row>
    <row r="3912" spans="2:5" ht="25.5" customHeight="1">
      <c r="B3912" s="34"/>
      <c r="C3912" s="85" t="s">
        <v>127</v>
      </c>
      <c r="D3912" s="85"/>
      <c r="E3912" s="35"/>
    </row>
    <row r="3913" spans="2:5">
      <c r="B3913" s="36"/>
      <c r="E3913" s="37"/>
    </row>
    <row r="3914" spans="2:5">
      <c r="B3914" s="36"/>
      <c r="C3914" s="38" t="s">
        <v>128</v>
      </c>
      <c r="D3914" s="39" t="str">
        <f>IF(Retenciones!$A120&lt;&gt;"","0000-"&amp;TEXT(Retenciones!$I120,"YYYY")&amp;"-"&amp;TEXT((N('Datos del Cliente'!$C$17)+COUNTIF(Retenciones!$A$5:$A120,"&lt;&gt;")),"000000"),"")</f>
        <v/>
      </c>
      <c r="E3914" s="37"/>
    </row>
    <row r="3915" spans="2:5">
      <c r="B3915" s="36"/>
      <c r="C3915" s="38" t="s">
        <v>129</v>
      </c>
      <c r="D3915" s="39" t="str">
        <f>IF(Retenciones!$A120&lt;&gt;"",TEXT(Retenciones!$I120,"DD/MM/YYYY"),"")</f>
        <v/>
      </c>
      <c r="E3915" s="37"/>
    </row>
    <row r="3916" spans="2:5">
      <c r="B3916" s="36"/>
      <c r="E3916" s="37"/>
    </row>
    <row r="3917" spans="2:5">
      <c r="B3917" s="36"/>
      <c r="C3917" s="86" t="s">
        <v>130</v>
      </c>
      <c r="D3917" s="86"/>
      <c r="E3917" s="37"/>
    </row>
    <row r="3918" spans="2:5">
      <c r="B3918" s="36"/>
      <c r="C3918" s="38" t="s">
        <v>131</v>
      </c>
      <c r="D3918" s="39" t="str">
        <f>IF(Retenciones!$A120&lt;&gt;"",'Datos del Cliente'!$C$7,"")</f>
        <v/>
      </c>
      <c r="E3918" s="37"/>
    </row>
    <row r="3919" spans="2:5">
      <c r="B3919" s="36"/>
      <c r="C3919" s="38" t="s">
        <v>132</v>
      </c>
      <c r="D3919" s="40" t="str">
        <f>IFERROR(IF(Retenciones!$A120&lt;&gt;"",+('Datos del Cliente'!$C$8),""),"")</f>
        <v/>
      </c>
      <c r="E3919" s="37"/>
    </row>
    <row r="3920" spans="2:5" ht="25.5" customHeight="1">
      <c r="B3920" s="36"/>
      <c r="C3920" s="38" t="s">
        <v>133</v>
      </c>
      <c r="D3920" s="41" t="str">
        <f>IF(Retenciones!$A120&lt;&gt;"",'Datos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920" s="37"/>
    </row>
    <row r="3921" spans="2:5">
      <c r="B3921" s="36"/>
      <c r="E3921" s="37"/>
    </row>
    <row r="3922" spans="2:5">
      <c r="B3922" s="36"/>
      <c r="C3922" s="86" t="s">
        <v>134</v>
      </c>
      <c r="D3922" s="86"/>
      <c r="E3922" s="37"/>
    </row>
    <row r="3923" spans="2:5">
      <c r="B3923" s="36"/>
      <c r="C3923" s="38" t="s">
        <v>131</v>
      </c>
      <c r="D3923" s="39" t="str">
        <f>IFERROR(IF(Retenciones!$A120&lt;&gt;"",INDEX('Sujetos Retenidos'!$B$5:$B$204,MATCH(Retenciones!$O120,'Sujetos Retenidos'!$A$5:$A$204,0)),""),"")</f>
        <v/>
      </c>
      <c r="E3923" s="37"/>
    </row>
    <row r="3924" spans="2:5">
      <c r="B3924" s="36"/>
      <c r="C3924" s="38" t="s">
        <v>132</v>
      </c>
      <c r="D3924" s="40" t="str">
        <f>IFERROR(IF(Retenciones!$A120&lt;&gt;"",+INDEX('Sujetos Retenidos'!$A$5:$A$204,MATCH(Retenciones!$O120,'Sujetos Retenidos'!$A$5:$A$204,0)),""),"")</f>
        <v/>
      </c>
      <c r="E3924" s="37"/>
    </row>
    <row r="3925" spans="2:5" ht="25.5" customHeight="1">
      <c r="B3925" s="36"/>
      <c r="C3925" s="38" t="s">
        <v>133</v>
      </c>
      <c r="D3925" s="41" t="str">
        <f>IFERROR(IF(Retenciones!$A120&lt;&gt;"",INDEX('Sujetos Retenidos'!$C$5:$C$204,MATCH(Retenciones!$O120,'Sujetos Retenidos'!$A$5:$A$204,0))&amp;" Localidad: "&amp;INDEX('Sujetos Retenidos'!$D$5:$D$204,MATCH(Retenciones!$O120,'Sujetos Retenidos'!$A$5:$A$204,0))&amp;" Provincia: "&amp;IF(ISNUMBER(SEARCH(" - ",INDEX('Sujetos Retenidos'!$E$5:$E$204,MATCH(Retenciones!$O120,'Sujetos Retenidos'!$A$5:$A$204,0)))),MID(INDEX('Sujetos Retenidos'!$E$5:$E$204,MATCH(Retenciones!$O120,'Sujetos Retenidos'!$A$5:$A$204,0)),SEARCH(" - ",INDEX('Sujetos Retenidos'!$E$5:$E$204,MATCH(Retenciones!$O120,'Sujetos Retenidos'!$A$5:$A$204,0)))+3,255),INDEX('Sujetos Retenidos'!$E$5:$E$204,MATCH(Retenciones!$O120,'Sujetos Retenidos'!$A$5:$A$204,0)))&amp;" C.P.: "&amp;INDEX('Sujetos Retenidos'!$F$5:$F$204,MATCH(Retenciones!$O120,'Sujetos Retenidos'!$A$5:$A$204,0)),""),"")</f>
        <v/>
      </c>
      <c r="E3925" s="37"/>
    </row>
    <row r="3926" spans="2:5">
      <c r="B3926" s="36"/>
      <c r="E3926" s="37"/>
    </row>
    <row r="3927" spans="2:5">
      <c r="B3927" s="36"/>
      <c r="C3927" s="86" t="s">
        <v>135</v>
      </c>
      <c r="D3927" s="86"/>
      <c r="E3927" s="37"/>
    </row>
    <row r="3928" spans="2:5" ht="21.75" customHeight="1">
      <c r="B3928" s="36"/>
      <c r="C3928" s="38" t="s">
        <v>136</v>
      </c>
      <c r="D3928" s="41" t="str">
        <f>IF(Retenciones!$A120&lt;&gt;"",SUBSTITUTE(IF(ISNUMBER(SEARCH(" (",IF(ISNUMBER(SEARCH(" - ",Retenciones!$E120)),MID(Retenciones!$E120,SEARCH(" - ",Retenciones!$E120)+3,255),Retenciones!$E120))),LEFT(IF(ISNUMBER(SEARCH(" - ",Retenciones!$E120)),MID(Retenciones!$E120,SEARCH(" - ",Retenciones!$E120)+3,255),Retenciones!$E120),SEARCH(" (",IF(ISNUMBER(SEARCH(" - ",Retenciones!$E120)),MID(Retenciones!$E120,SEARCH(" - ",Retenciones!$E120)+3,255),Retenciones!$E120))-1),IF(ISNUMBER(SEARCH(" - ",Retenciones!$E120)),MID(Retenciones!$E120,SEARCH(" - ",Retenciones!$E120)+3,255),Retenciones!$E120)),"—","-"),"")</f>
        <v/>
      </c>
      <c r="E3928" s="37"/>
    </row>
    <row r="3929" spans="2:5" ht="21.75" customHeight="1">
      <c r="B3929" s="36"/>
      <c r="C3929" s="38" t="s">
        <v>137</v>
      </c>
      <c r="D3929" s="41" t="str">
        <f>IF(Retenciones!$A120&lt;&gt;"",IF(ISNUMBER(SEARCH(" - ",Retenciones!$F120)),MID(Retenciones!$F120,SEARCH(" - ",Retenciones!$F120)+3,255),Retenciones!$F120),"")</f>
        <v/>
      </c>
      <c r="E3929" s="37"/>
    </row>
    <row r="3930" spans="2:5" ht="21.75" customHeight="1">
      <c r="B3930" s="36"/>
      <c r="C3930" s="38" t="s">
        <v>138</v>
      </c>
      <c r="D3930" s="41" t="str">
        <f>IF(Retenciones!$A120&lt;&gt;"",Retenciones!$A120&amp;" Nro. "&amp;TEXT(Retenciones!$C120,"000000000000"),"")</f>
        <v/>
      </c>
      <c r="E3930" s="37"/>
    </row>
    <row r="3931" spans="2:5">
      <c r="B3931" s="36"/>
      <c r="C3931" s="38" t="s">
        <v>139</v>
      </c>
      <c r="D3931" s="42" t="str">
        <f>IF(Retenciones!$A120&lt;&gt;"","$ "&amp;IF(MID(TEXT(INT(ROUND(Retenciones!$D120,2)),"000000000000"),1,3)&lt;&gt;"000",TEXT(VALUE(MID(TEXT(INT(ROUND(Retenciones!$D120,2)),"000000000000"),1,3)),"0")&amp;"."&amp;MID(TEXT(INT(ROUND(Retenciones!$D120,2)),"000000000000"),4,3)&amp;"."&amp;MID(TEXT(INT(ROUND(Retenciones!$D120,2)),"000000000000"),7,3)&amp;"."&amp;MID(TEXT(INT(ROUND(Retenciones!$D120,2)),"000000000000"),10,3),IF(MID(TEXT(INT(ROUND(Retenciones!$D120,2)),"000000000000"),4,3)&lt;&gt;"000",TEXT(VALUE(MID(TEXT(INT(ROUND(Retenciones!$D120,2)),"000000000000"),4,3)),"0")&amp;"."&amp;MID(TEXT(INT(ROUND(Retenciones!$D120,2)),"000000000000"),7,3)&amp;"."&amp;MID(TEXT(INT(ROUND(Retenciones!$D120,2)),"000000000000"),10,3),IF(MID(TEXT(INT(ROUND(Retenciones!$D120,2)),"000000000000"),7,3)&lt;&gt;"000",TEXT(VALUE(MID(TEXT(INT(ROUND(Retenciones!$D120,2)),"000000000000"),7,3)),"0")&amp;"."&amp;MID(TEXT(INT(ROUND(Retenciones!$D120,2)),"000000000000"),10,3),TEXT(VALUE(MID(TEXT(INT(ROUND(Retenciones!$D120,2)),"000000000000"),10,3)),"0"))))&amp;","&amp;TEXT(ROUND((ROUND(Retenciones!$D120,2)-INT(ROUND(Retenciones!$D120,2)))*100,0),"00"),"")</f>
        <v/>
      </c>
      <c r="E3931" s="37"/>
    </row>
    <row r="3932" spans="2:5">
      <c r="B3932" s="36"/>
      <c r="C3932" s="38" t="s">
        <v>140</v>
      </c>
      <c r="D3932" s="39" t="str">
        <f>IF(Retenciones!$A120&lt;&gt;"","NO","")</f>
        <v/>
      </c>
      <c r="E3932" s="37"/>
    </row>
    <row r="3933" spans="2:5">
      <c r="B3933" s="36"/>
      <c r="C3933" s="38" t="s">
        <v>141</v>
      </c>
      <c r="D3933" s="43" t="str">
        <f>IF(Retenciones!$A120&lt;&gt;"","$ "&amp;IF(MID(TEXT(INT(ROUND(Retenciones!$K120,2)),"000000000000"),1,3)&lt;&gt;"000",TEXT(VALUE(MID(TEXT(INT(ROUND(Retenciones!$K120,2)),"000000000000"),1,3)),"0")&amp;"."&amp;MID(TEXT(INT(ROUND(Retenciones!$K120,2)),"000000000000"),4,3)&amp;"."&amp;MID(TEXT(INT(ROUND(Retenciones!$K120,2)),"000000000000"),7,3)&amp;"."&amp;MID(TEXT(INT(ROUND(Retenciones!$K120,2)),"000000000000"),10,3),IF(MID(TEXT(INT(ROUND(Retenciones!$K120,2)),"000000000000"),4,3)&lt;&gt;"000",TEXT(VALUE(MID(TEXT(INT(ROUND(Retenciones!$K120,2)),"000000000000"),4,3)),"0")&amp;"."&amp;MID(TEXT(INT(ROUND(Retenciones!$K120,2)),"000000000000"),7,3)&amp;"."&amp;MID(TEXT(INT(ROUND(Retenciones!$K120,2)),"000000000000"),10,3),IF(MID(TEXT(INT(ROUND(Retenciones!$K120,2)),"000000000000"),7,3)&lt;&gt;"000",TEXT(VALUE(MID(TEXT(INT(ROUND(Retenciones!$K120,2)),"000000000000"),7,3)),"0")&amp;"."&amp;MID(TEXT(INT(ROUND(Retenciones!$K120,2)),"000000000000"),10,3),TEXT(VALUE(MID(TEXT(INT(ROUND(Retenciones!$K120,2)),"000000000000"),10,3)),"0"))))&amp;","&amp;TEXT(ROUND((ROUND(Retenciones!$K120,2)-INT(ROUND(Retenciones!$K120,2)))*100,0),"00"),"")</f>
        <v/>
      </c>
      <c r="E3933" s="37"/>
    </row>
    <row r="3934" spans="2:5">
      <c r="B3934" s="36"/>
      <c r="E3934" s="37"/>
    </row>
    <row r="3935" spans="2:5">
      <c r="B3935" s="36"/>
      <c r="E3935" s="37"/>
    </row>
    <row r="3936" spans="2:5">
      <c r="B3936" s="36"/>
      <c r="C3936" s="44" t="s">
        <v>142</v>
      </c>
      <c r="D3936" s="45"/>
      <c r="E3936" s="37"/>
    </row>
    <row r="3937" spans="2:5">
      <c r="B3937" s="36"/>
      <c r="E3937" s="37"/>
    </row>
    <row r="3938" spans="2:5">
      <c r="B3938" s="36"/>
      <c r="C3938" s="38" t="s">
        <v>143</v>
      </c>
      <c r="D3938" s="39" t="str">
        <f>IF(Retenciones!$A120&lt;&gt;"",'Datos del Cliente'!$C$7,"")</f>
        <v/>
      </c>
      <c r="E3938" s="37"/>
    </row>
    <row r="3939" spans="2:5">
      <c r="B3939" s="36"/>
      <c r="C3939" s="38" t="s">
        <v>144</v>
      </c>
      <c r="D3939" s="39" t="str">
        <f>IF(Retenciones!$A120&lt;&gt;"",'Datos del Cliente'!$C$14,"")</f>
        <v/>
      </c>
      <c r="E3939" s="37"/>
    </row>
    <row r="3940" spans="2:5">
      <c r="B3940" s="36"/>
      <c r="E3940" s="37"/>
    </row>
    <row r="3941" spans="2:5" ht="15" customHeight="1">
      <c r="B3941" s="36"/>
      <c r="C3941" s="84" t="s">
        <v>145</v>
      </c>
      <c r="D3941" s="84"/>
      <c r="E3941" s="37"/>
    </row>
    <row r="3942" spans="2:5">
      <c r="B3942" s="36"/>
      <c r="C3942" s="84"/>
      <c r="D3942" s="84"/>
      <c r="E3942" s="37"/>
    </row>
    <row r="3943" spans="2:5">
      <c r="B3943" s="36"/>
      <c r="C3943" s="84"/>
      <c r="D3943" s="84"/>
      <c r="E3943" s="37"/>
    </row>
    <row r="3944" spans="2:5">
      <c r="B3944" s="46"/>
      <c r="C3944" s="47"/>
      <c r="D3944" s="47"/>
      <c r="E3944" s="48"/>
    </row>
    <row r="3946" spans="2:5" ht="25.5" customHeight="1">
      <c r="B3946" s="34"/>
      <c r="C3946" s="85" t="s">
        <v>127</v>
      </c>
      <c r="D3946" s="85"/>
      <c r="E3946" s="35"/>
    </row>
    <row r="3947" spans="2:5">
      <c r="B3947" s="36"/>
      <c r="E3947" s="37"/>
    </row>
    <row r="3948" spans="2:5">
      <c r="B3948" s="36"/>
      <c r="C3948" s="38" t="s">
        <v>128</v>
      </c>
      <c r="D3948" s="39" t="str">
        <f>IF(Retenciones!$A121&lt;&gt;"","0000-"&amp;TEXT(Retenciones!$I121,"YYYY")&amp;"-"&amp;TEXT((N('Datos del Cliente'!$C$17)+COUNTIF(Retenciones!$A$5:$A121,"&lt;&gt;")),"000000"),"")</f>
        <v/>
      </c>
      <c r="E3948" s="37"/>
    </row>
    <row r="3949" spans="2:5">
      <c r="B3949" s="36"/>
      <c r="C3949" s="38" t="s">
        <v>129</v>
      </c>
      <c r="D3949" s="39" t="str">
        <f>IF(Retenciones!$A121&lt;&gt;"",TEXT(Retenciones!$I121,"DD/MM/YYYY"),"")</f>
        <v/>
      </c>
      <c r="E3949" s="37"/>
    </row>
    <row r="3950" spans="2:5">
      <c r="B3950" s="36"/>
      <c r="E3950" s="37"/>
    </row>
    <row r="3951" spans="2:5">
      <c r="B3951" s="36"/>
      <c r="C3951" s="86" t="s">
        <v>130</v>
      </c>
      <c r="D3951" s="86"/>
      <c r="E3951" s="37"/>
    </row>
    <row r="3952" spans="2:5">
      <c r="B3952" s="36"/>
      <c r="C3952" s="38" t="s">
        <v>131</v>
      </c>
      <c r="D3952" s="39" t="str">
        <f>IF(Retenciones!$A121&lt;&gt;"",'Datos del Cliente'!$C$7,"")</f>
        <v/>
      </c>
      <c r="E3952" s="37"/>
    </row>
    <row r="3953" spans="2:5">
      <c r="B3953" s="36"/>
      <c r="C3953" s="38" t="s">
        <v>132</v>
      </c>
      <c r="D3953" s="40" t="str">
        <f>IFERROR(IF(Retenciones!$A121&lt;&gt;"",+('Datos del Cliente'!$C$8),""),"")</f>
        <v/>
      </c>
      <c r="E3953" s="37"/>
    </row>
    <row r="3954" spans="2:5" ht="25.5" customHeight="1">
      <c r="B3954" s="36"/>
      <c r="C3954" s="38" t="s">
        <v>133</v>
      </c>
      <c r="D3954" s="41" t="str">
        <f>IF(Retenciones!$A121&lt;&gt;"",'Datos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954" s="37"/>
    </row>
    <row r="3955" spans="2:5">
      <c r="B3955" s="36"/>
      <c r="E3955" s="37"/>
    </row>
    <row r="3956" spans="2:5">
      <c r="B3956" s="36"/>
      <c r="C3956" s="86" t="s">
        <v>134</v>
      </c>
      <c r="D3956" s="86"/>
      <c r="E3956" s="37"/>
    </row>
    <row r="3957" spans="2:5">
      <c r="B3957" s="36"/>
      <c r="C3957" s="38" t="s">
        <v>131</v>
      </c>
      <c r="D3957" s="39" t="str">
        <f>IFERROR(IF(Retenciones!$A121&lt;&gt;"",INDEX('Sujetos Retenidos'!$B$5:$B$204,MATCH(Retenciones!$O121,'Sujetos Retenidos'!$A$5:$A$204,0)),""),"")</f>
        <v/>
      </c>
      <c r="E3957" s="37"/>
    </row>
    <row r="3958" spans="2:5">
      <c r="B3958" s="36"/>
      <c r="C3958" s="38" t="s">
        <v>132</v>
      </c>
      <c r="D3958" s="40" t="str">
        <f>IFERROR(IF(Retenciones!$A121&lt;&gt;"",+INDEX('Sujetos Retenidos'!$A$5:$A$204,MATCH(Retenciones!$O121,'Sujetos Retenidos'!$A$5:$A$204,0)),""),"")</f>
        <v/>
      </c>
      <c r="E3958" s="37"/>
    </row>
    <row r="3959" spans="2:5" ht="25.5" customHeight="1">
      <c r="B3959" s="36"/>
      <c r="C3959" s="38" t="s">
        <v>133</v>
      </c>
      <c r="D3959" s="41" t="str">
        <f>IFERROR(IF(Retenciones!$A121&lt;&gt;"",INDEX('Sujetos Retenidos'!$C$5:$C$204,MATCH(Retenciones!$O121,'Sujetos Retenidos'!$A$5:$A$204,0))&amp;" Localidad: "&amp;INDEX('Sujetos Retenidos'!$D$5:$D$204,MATCH(Retenciones!$O121,'Sujetos Retenidos'!$A$5:$A$204,0))&amp;" Provincia: "&amp;IF(ISNUMBER(SEARCH(" - ",INDEX('Sujetos Retenidos'!$E$5:$E$204,MATCH(Retenciones!$O121,'Sujetos Retenidos'!$A$5:$A$204,0)))),MID(INDEX('Sujetos Retenidos'!$E$5:$E$204,MATCH(Retenciones!$O121,'Sujetos Retenidos'!$A$5:$A$204,0)),SEARCH(" - ",INDEX('Sujetos Retenidos'!$E$5:$E$204,MATCH(Retenciones!$O121,'Sujetos Retenidos'!$A$5:$A$204,0)))+3,255),INDEX('Sujetos Retenidos'!$E$5:$E$204,MATCH(Retenciones!$O121,'Sujetos Retenidos'!$A$5:$A$204,0)))&amp;" C.P.: "&amp;INDEX('Sujetos Retenidos'!$F$5:$F$204,MATCH(Retenciones!$O121,'Sujetos Retenidos'!$A$5:$A$204,0)),""),"")</f>
        <v/>
      </c>
      <c r="E3959" s="37"/>
    </row>
    <row r="3960" spans="2:5">
      <c r="B3960" s="36"/>
      <c r="E3960" s="37"/>
    </row>
    <row r="3961" spans="2:5">
      <c r="B3961" s="36"/>
      <c r="C3961" s="86" t="s">
        <v>135</v>
      </c>
      <c r="D3961" s="86"/>
      <c r="E3961" s="37"/>
    </row>
    <row r="3962" spans="2:5" ht="21.75" customHeight="1">
      <c r="B3962" s="36"/>
      <c r="C3962" s="38" t="s">
        <v>136</v>
      </c>
      <c r="D3962" s="41" t="str">
        <f>IF(Retenciones!$A121&lt;&gt;"",SUBSTITUTE(IF(ISNUMBER(SEARCH(" (",IF(ISNUMBER(SEARCH(" - ",Retenciones!$E121)),MID(Retenciones!$E121,SEARCH(" - ",Retenciones!$E121)+3,255),Retenciones!$E121))),LEFT(IF(ISNUMBER(SEARCH(" - ",Retenciones!$E121)),MID(Retenciones!$E121,SEARCH(" - ",Retenciones!$E121)+3,255),Retenciones!$E121),SEARCH(" (",IF(ISNUMBER(SEARCH(" - ",Retenciones!$E121)),MID(Retenciones!$E121,SEARCH(" - ",Retenciones!$E121)+3,255),Retenciones!$E121))-1),IF(ISNUMBER(SEARCH(" - ",Retenciones!$E121)),MID(Retenciones!$E121,SEARCH(" - ",Retenciones!$E121)+3,255),Retenciones!$E121)),"—","-"),"")</f>
        <v/>
      </c>
      <c r="E3962" s="37"/>
    </row>
    <row r="3963" spans="2:5" ht="21.75" customHeight="1">
      <c r="B3963" s="36"/>
      <c r="C3963" s="38" t="s">
        <v>137</v>
      </c>
      <c r="D3963" s="41" t="str">
        <f>IF(Retenciones!$A121&lt;&gt;"",IF(ISNUMBER(SEARCH(" - ",Retenciones!$F121)),MID(Retenciones!$F121,SEARCH(" - ",Retenciones!$F121)+3,255),Retenciones!$F121),"")</f>
        <v/>
      </c>
      <c r="E3963" s="37"/>
    </row>
    <row r="3964" spans="2:5" ht="21.75" customHeight="1">
      <c r="B3964" s="36"/>
      <c r="C3964" s="38" t="s">
        <v>138</v>
      </c>
      <c r="D3964" s="41" t="str">
        <f>IF(Retenciones!$A121&lt;&gt;"",Retenciones!$A121&amp;" Nro. "&amp;TEXT(Retenciones!$C121,"000000000000"),"")</f>
        <v/>
      </c>
      <c r="E3964" s="37"/>
    </row>
    <row r="3965" spans="2:5">
      <c r="B3965" s="36"/>
      <c r="C3965" s="38" t="s">
        <v>139</v>
      </c>
      <c r="D3965" s="42" t="str">
        <f>IF(Retenciones!$A121&lt;&gt;"","$ "&amp;IF(MID(TEXT(INT(ROUND(Retenciones!$D121,2)),"000000000000"),1,3)&lt;&gt;"000",TEXT(VALUE(MID(TEXT(INT(ROUND(Retenciones!$D121,2)),"000000000000"),1,3)),"0")&amp;"."&amp;MID(TEXT(INT(ROUND(Retenciones!$D121,2)),"000000000000"),4,3)&amp;"."&amp;MID(TEXT(INT(ROUND(Retenciones!$D121,2)),"000000000000"),7,3)&amp;"."&amp;MID(TEXT(INT(ROUND(Retenciones!$D121,2)),"000000000000"),10,3),IF(MID(TEXT(INT(ROUND(Retenciones!$D121,2)),"000000000000"),4,3)&lt;&gt;"000",TEXT(VALUE(MID(TEXT(INT(ROUND(Retenciones!$D121,2)),"000000000000"),4,3)),"0")&amp;"."&amp;MID(TEXT(INT(ROUND(Retenciones!$D121,2)),"000000000000"),7,3)&amp;"."&amp;MID(TEXT(INT(ROUND(Retenciones!$D121,2)),"000000000000"),10,3),IF(MID(TEXT(INT(ROUND(Retenciones!$D121,2)),"000000000000"),7,3)&lt;&gt;"000",TEXT(VALUE(MID(TEXT(INT(ROUND(Retenciones!$D121,2)),"000000000000"),7,3)),"0")&amp;"."&amp;MID(TEXT(INT(ROUND(Retenciones!$D121,2)),"000000000000"),10,3),TEXT(VALUE(MID(TEXT(INT(ROUND(Retenciones!$D121,2)),"000000000000"),10,3)),"0"))))&amp;","&amp;TEXT(ROUND((ROUND(Retenciones!$D121,2)-INT(ROUND(Retenciones!$D121,2)))*100,0),"00"),"")</f>
        <v/>
      </c>
      <c r="E3965" s="37"/>
    </row>
    <row r="3966" spans="2:5">
      <c r="B3966" s="36"/>
      <c r="C3966" s="38" t="s">
        <v>140</v>
      </c>
      <c r="D3966" s="39" t="str">
        <f>IF(Retenciones!$A121&lt;&gt;"","NO","")</f>
        <v/>
      </c>
      <c r="E3966" s="37"/>
    </row>
    <row r="3967" spans="2:5">
      <c r="B3967" s="36"/>
      <c r="C3967" s="38" t="s">
        <v>141</v>
      </c>
      <c r="D3967" s="43" t="str">
        <f>IF(Retenciones!$A121&lt;&gt;"","$ "&amp;IF(MID(TEXT(INT(ROUND(Retenciones!$K121,2)),"000000000000"),1,3)&lt;&gt;"000",TEXT(VALUE(MID(TEXT(INT(ROUND(Retenciones!$K121,2)),"000000000000"),1,3)),"0")&amp;"."&amp;MID(TEXT(INT(ROUND(Retenciones!$K121,2)),"000000000000"),4,3)&amp;"."&amp;MID(TEXT(INT(ROUND(Retenciones!$K121,2)),"000000000000"),7,3)&amp;"."&amp;MID(TEXT(INT(ROUND(Retenciones!$K121,2)),"000000000000"),10,3),IF(MID(TEXT(INT(ROUND(Retenciones!$K121,2)),"000000000000"),4,3)&lt;&gt;"000",TEXT(VALUE(MID(TEXT(INT(ROUND(Retenciones!$K121,2)),"000000000000"),4,3)),"0")&amp;"."&amp;MID(TEXT(INT(ROUND(Retenciones!$K121,2)),"000000000000"),7,3)&amp;"."&amp;MID(TEXT(INT(ROUND(Retenciones!$K121,2)),"000000000000"),10,3),IF(MID(TEXT(INT(ROUND(Retenciones!$K121,2)),"000000000000"),7,3)&lt;&gt;"000",TEXT(VALUE(MID(TEXT(INT(ROUND(Retenciones!$K121,2)),"000000000000"),7,3)),"0")&amp;"."&amp;MID(TEXT(INT(ROUND(Retenciones!$K121,2)),"000000000000"),10,3),TEXT(VALUE(MID(TEXT(INT(ROUND(Retenciones!$K121,2)),"000000000000"),10,3)),"0"))))&amp;","&amp;TEXT(ROUND((ROUND(Retenciones!$K121,2)-INT(ROUND(Retenciones!$K121,2)))*100,0),"00"),"")</f>
        <v/>
      </c>
      <c r="E3967" s="37"/>
    </row>
    <row r="3968" spans="2:5">
      <c r="B3968" s="36"/>
      <c r="E3968" s="37"/>
    </row>
    <row r="3969" spans="2:5">
      <c r="B3969" s="36"/>
      <c r="E3969" s="37"/>
    </row>
    <row r="3970" spans="2:5">
      <c r="B3970" s="36"/>
      <c r="C3970" s="44" t="s">
        <v>142</v>
      </c>
      <c r="D3970" s="45"/>
      <c r="E3970" s="37"/>
    </row>
    <row r="3971" spans="2:5">
      <c r="B3971" s="36"/>
      <c r="E3971" s="37"/>
    </row>
    <row r="3972" spans="2:5">
      <c r="B3972" s="36"/>
      <c r="C3972" s="38" t="s">
        <v>143</v>
      </c>
      <c r="D3972" s="39" t="str">
        <f>IF(Retenciones!$A121&lt;&gt;"",'Datos del Cliente'!$C$7,"")</f>
        <v/>
      </c>
      <c r="E3972" s="37"/>
    </row>
    <row r="3973" spans="2:5">
      <c r="B3973" s="36"/>
      <c r="C3973" s="38" t="s">
        <v>144</v>
      </c>
      <c r="D3973" s="39" t="str">
        <f>IF(Retenciones!$A121&lt;&gt;"",'Datos del Cliente'!$C$14,"")</f>
        <v/>
      </c>
      <c r="E3973" s="37"/>
    </row>
    <row r="3974" spans="2:5">
      <c r="B3974" s="36"/>
      <c r="E3974" s="37"/>
    </row>
    <row r="3975" spans="2:5" ht="15" customHeight="1">
      <c r="B3975" s="36"/>
      <c r="C3975" s="84" t="s">
        <v>145</v>
      </c>
      <c r="D3975" s="84"/>
      <c r="E3975" s="37"/>
    </row>
    <row r="3976" spans="2:5">
      <c r="B3976" s="36"/>
      <c r="C3976" s="84"/>
      <c r="D3976" s="84"/>
      <c r="E3976" s="37"/>
    </row>
    <row r="3977" spans="2:5">
      <c r="B3977" s="36"/>
      <c r="C3977" s="84"/>
      <c r="D3977" s="84"/>
      <c r="E3977" s="37"/>
    </row>
    <row r="3978" spans="2:5">
      <c r="B3978" s="46"/>
      <c r="C3978" s="47"/>
      <c r="D3978" s="47"/>
      <c r="E3978" s="48"/>
    </row>
    <row r="3980" spans="2:5" ht="25.5" customHeight="1">
      <c r="B3980" s="34"/>
      <c r="C3980" s="85" t="s">
        <v>127</v>
      </c>
      <c r="D3980" s="85"/>
      <c r="E3980" s="35"/>
    </row>
    <row r="3981" spans="2:5">
      <c r="B3981" s="36"/>
      <c r="E3981" s="37"/>
    </row>
    <row r="3982" spans="2:5">
      <c r="B3982" s="36"/>
      <c r="C3982" s="38" t="s">
        <v>128</v>
      </c>
      <c r="D3982" s="39" t="str">
        <f>IF(Retenciones!$A122&lt;&gt;"","0000-"&amp;TEXT(Retenciones!$I122,"YYYY")&amp;"-"&amp;TEXT((N('Datos del Cliente'!$C$17)+COUNTIF(Retenciones!$A$5:$A122,"&lt;&gt;")),"000000"),"")</f>
        <v/>
      </c>
      <c r="E3982" s="37"/>
    </row>
    <row r="3983" spans="2:5">
      <c r="B3983" s="36"/>
      <c r="C3983" s="38" t="s">
        <v>129</v>
      </c>
      <c r="D3983" s="39" t="str">
        <f>IF(Retenciones!$A122&lt;&gt;"",TEXT(Retenciones!$I122,"DD/MM/YYYY"),"")</f>
        <v/>
      </c>
      <c r="E3983" s="37"/>
    </row>
    <row r="3984" spans="2:5">
      <c r="B3984" s="36"/>
      <c r="E3984" s="37"/>
    </row>
    <row r="3985" spans="2:5">
      <c r="B3985" s="36"/>
      <c r="C3985" s="86" t="s">
        <v>130</v>
      </c>
      <c r="D3985" s="86"/>
      <c r="E3985" s="37"/>
    </row>
    <row r="3986" spans="2:5">
      <c r="B3986" s="36"/>
      <c r="C3986" s="38" t="s">
        <v>131</v>
      </c>
      <c r="D3986" s="39" t="str">
        <f>IF(Retenciones!$A122&lt;&gt;"",'Datos del Cliente'!$C$7,"")</f>
        <v/>
      </c>
      <c r="E3986" s="37"/>
    </row>
    <row r="3987" spans="2:5">
      <c r="B3987" s="36"/>
      <c r="C3987" s="38" t="s">
        <v>132</v>
      </c>
      <c r="D3987" s="40" t="str">
        <f>IFERROR(IF(Retenciones!$A122&lt;&gt;"",+('Datos del Cliente'!$C$8),""),"")</f>
        <v/>
      </c>
      <c r="E3987" s="37"/>
    </row>
    <row r="3988" spans="2:5" ht="25.5" customHeight="1">
      <c r="B3988" s="36"/>
      <c r="C3988" s="38" t="s">
        <v>133</v>
      </c>
      <c r="D3988" s="41" t="str">
        <f>IF(Retenciones!$A122&lt;&gt;"",'Datos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3988" s="37"/>
    </row>
    <row r="3989" spans="2:5">
      <c r="B3989" s="36"/>
      <c r="E3989" s="37"/>
    </row>
    <row r="3990" spans="2:5">
      <c r="B3990" s="36"/>
      <c r="C3990" s="86" t="s">
        <v>134</v>
      </c>
      <c r="D3990" s="86"/>
      <c r="E3990" s="37"/>
    </row>
    <row r="3991" spans="2:5">
      <c r="B3991" s="36"/>
      <c r="C3991" s="38" t="s">
        <v>131</v>
      </c>
      <c r="D3991" s="39" t="str">
        <f>IFERROR(IF(Retenciones!$A122&lt;&gt;"",INDEX('Sujetos Retenidos'!$B$5:$B$204,MATCH(Retenciones!$O122,'Sujetos Retenidos'!$A$5:$A$204,0)),""),"")</f>
        <v/>
      </c>
      <c r="E3991" s="37"/>
    </row>
    <row r="3992" spans="2:5">
      <c r="B3992" s="36"/>
      <c r="C3992" s="38" t="s">
        <v>132</v>
      </c>
      <c r="D3992" s="40" t="str">
        <f>IFERROR(IF(Retenciones!$A122&lt;&gt;"",+INDEX('Sujetos Retenidos'!$A$5:$A$204,MATCH(Retenciones!$O122,'Sujetos Retenidos'!$A$5:$A$204,0)),""),"")</f>
        <v/>
      </c>
      <c r="E3992" s="37"/>
    </row>
    <row r="3993" spans="2:5" ht="25.5" customHeight="1">
      <c r="B3993" s="36"/>
      <c r="C3993" s="38" t="s">
        <v>133</v>
      </c>
      <c r="D3993" s="41" t="str">
        <f>IFERROR(IF(Retenciones!$A122&lt;&gt;"",INDEX('Sujetos Retenidos'!$C$5:$C$204,MATCH(Retenciones!$O122,'Sujetos Retenidos'!$A$5:$A$204,0))&amp;" Localidad: "&amp;INDEX('Sujetos Retenidos'!$D$5:$D$204,MATCH(Retenciones!$O122,'Sujetos Retenidos'!$A$5:$A$204,0))&amp;" Provincia: "&amp;IF(ISNUMBER(SEARCH(" - ",INDEX('Sujetos Retenidos'!$E$5:$E$204,MATCH(Retenciones!$O122,'Sujetos Retenidos'!$A$5:$A$204,0)))),MID(INDEX('Sujetos Retenidos'!$E$5:$E$204,MATCH(Retenciones!$O122,'Sujetos Retenidos'!$A$5:$A$204,0)),SEARCH(" - ",INDEX('Sujetos Retenidos'!$E$5:$E$204,MATCH(Retenciones!$O122,'Sujetos Retenidos'!$A$5:$A$204,0)))+3,255),INDEX('Sujetos Retenidos'!$E$5:$E$204,MATCH(Retenciones!$O122,'Sujetos Retenidos'!$A$5:$A$204,0)))&amp;" C.P.: "&amp;INDEX('Sujetos Retenidos'!$F$5:$F$204,MATCH(Retenciones!$O122,'Sujetos Retenidos'!$A$5:$A$204,0)),""),"")</f>
        <v/>
      </c>
      <c r="E3993" s="37"/>
    </row>
    <row r="3994" spans="2:5">
      <c r="B3994" s="36"/>
      <c r="E3994" s="37"/>
    </row>
    <row r="3995" spans="2:5">
      <c r="B3995" s="36"/>
      <c r="C3995" s="86" t="s">
        <v>135</v>
      </c>
      <c r="D3995" s="86"/>
      <c r="E3995" s="37"/>
    </row>
    <row r="3996" spans="2:5" ht="21.75" customHeight="1">
      <c r="B3996" s="36"/>
      <c r="C3996" s="38" t="s">
        <v>136</v>
      </c>
      <c r="D3996" s="41" t="str">
        <f>IF(Retenciones!$A122&lt;&gt;"",SUBSTITUTE(IF(ISNUMBER(SEARCH(" (",IF(ISNUMBER(SEARCH(" - ",Retenciones!$E122)),MID(Retenciones!$E122,SEARCH(" - ",Retenciones!$E122)+3,255),Retenciones!$E122))),LEFT(IF(ISNUMBER(SEARCH(" - ",Retenciones!$E122)),MID(Retenciones!$E122,SEARCH(" - ",Retenciones!$E122)+3,255),Retenciones!$E122),SEARCH(" (",IF(ISNUMBER(SEARCH(" - ",Retenciones!$E122)),MID(Retenciones!$E122,SEARCH(" - ",Retenciones!$E122)+3,255),Retenciones!$E122))-1),IF(ISNUMBER(SEARCH(" - ",Retenciones!$E122)),MID(Retenciones!$E122,SEARCH(" - ",Retenciones!$E122)+3,255),Retenciones!$E122)),"—","-"),"")</f>
        <v/>
      </c>
      <c r="E3996" s="37"/>
    </row>
    <row r="3997" spans="2:5" ht="21.75" customHeight="1">
      <c r="B3997" s="36"/>
      <c r="C3997" s="38" t="s">
        <v>137</v>
      </c>
      <c r="D3997" s="41" t="str">
        <f>IF(Retenciones!$A122&lt;&gt;"",IF(ISNUMBER(SEARCH(" - ",Retenciones!$F122)),MID(Retenciones!$F122,SEARCH(" - ",Retenciones!$F122)+3,255),Retenciones!$F122),"")</f>
        <v/>
      </c>
      <c r="E3997" s="37"/>
    </row>
    <row r="3998" spans="2:5" ht="21.75" customHeight="1">
      <c r="B3998" s="36"/>
      <c r="C3998" s="38" t="s">
        <v>138</v>
      </c>
      <c r="D3998" s="41" t="str">
        <f>IF(Retenciones!$A122&lt;&gt;"",Retenciones!$A122&amp;" Nro. "&amp;TEXT(Retenciones!$C122,"000000000000"),"")</f>
        <v/>
      </c>
      <c r="E3998" s="37"/>
    </row>
    <row r="3999" spans="2:5">
      <c r="B3999" s="36"/>
      <c r="C3999" s="38" t="s">
        <v>139</v>
      </c>
      <c r="D3999" s="42" t="str">
        <f>IF(Retenciones!$A122&lt;&gt;"","$ "&amp;IF(MID(TEXT(INT(ROUND(Retenciones!$D122,2)),"000000000000"),1,3)&lt;&gt;"000",TEXT(VALUE(MID(TEXT(INT(ROUND(Retenciones!$D122,2)),"000000000000"),1,3)),"0")&amp;"."&amp;MID(TEXT(INT(ROUND(Retenciones!$D122,2)),"000000000000"),4,3)&amp;"."&amp;MID(TEXT(INT(ROUND(Retenciones!$D122,2)),"000000000000"),7,3)&amp;"."&amp;MID(TEXT(INT(ROUND(Retenciones!$D122,2)),"000000000000"),10,3),IF(MID(TEXT(INT(ROUND(Retenciones!$D122,2)),"000000000000"),4,3)&lt;&gt;"000",TEXT(VALUE(MID(TEXT(INT(ROUND(Retenciones!$D122,2)),"000000000000"),4,3)),"0")&amp;"."&amp;MID(TEXT(INT(ROUND(Retenciones!$D122,2)),"000000000000"),7,3)&amp;"."&amp;MID(TEXT(INT(ROUND(Retenciones!$D122,2)),"000000000000"),10,3),IF(MID(TEXT(INT(ROUND(Retenciones!$D122,2)),"000000000000"),7,3)&lt;&gt;"000",TEXT(VALUE(MID(TEXT(INT(ROUND(Retenciones!$D122,2)),"000000000000"),7,3)),"0")&amp;"."&amp;MID(TEXT(INT(ROUND(Retenciones!$D122,2)),"000000000000"),10,3),TEXT(VALUE(MID(TEXT(INT(ROUND(Retenciones!$D122,2)),"000000000000"),10,3)),"0"))))&amp;","&amp;TEXT(ROUND((ROUND(Retenciones!$D122,2)-INT(ROUND(Retenciones!$D122,2)))*100,0),"00"),"")</f>
        <v/>
      </c>
      <c r="E3999" s="37"/>
    </row>
    <row r="4000" spans="2:5">
      <c r="B4000" s="36"/>
      <c r="C4000" s="38" t="s">
        <v>140</v>
      </c>
      <c r="D4000" s="39" t="str">
        <f>IF(Retenciones!$A122&lt;&gt;"","NO","")</f>
        <v/>
      </c>
      <c r="E4000" s="37"/>
    </row>
    <row r="4001" spans="2:5">
      <c r="B4001" s="36"/>
      <c r="C4001" s="38" t="s">
        <v>141</v>
      </c>
      <c r="D4001" s="43" t="str">
        <f>IF(Retenciones!$A122&lt;&gt;"","$ "&amp;IF(MID(TEXT(INT(ROUND(Retenciones!$K122,2)),"000000000000"),1,3)&lt;&gt;"000",TEXT(VALUE(MID(TEXT(INT(ROUND(Retenciones!$K122,2)),"000000000000"),1,3)),"0")&amp;"."&amp;MID(TEXT(INT(ROUND(Retenciones!$K122,2)),"000000000000"),4,3)&amp;"."&amp;MID(TEXT(INT(ROUND(Retenciones!$K122,2)),"000000000000"),7,3)&amp;"."&amp;MID(TEXT(INT(ROUND(Retenciones!$K122,2)),"000000000000"),10,3),IF(MID(TEXT(INT(ROUND(Retenciones!$K122,2)),"000000000000"),4,3)&lt;&gt;"000",TEXT(VALUE(MID(TEXT(INT(ROUND(Retenciones!$K122,2)),"000000000000"),4,3)),"0")&amp;"."&amp;MID(TEXT(INT(ROUND(Retenciones!$K122,2)),"000000000000"),7,3)&amp;"."&amp;MID(TEXT(INT(ROUND(Retenciones!$K122,2)),"000000000000"),10,3),IF(MID(TEXT(INT(ROUND(Retenciones!$K122,2)),"000000000000"),7,3)&lt;&gt;"000",TEXT(VALUE(MID(TEXT(INT(ROUND(Retenciones!$K122,2)),"000000000000"),7,3)),"0")&amp;"."&amp;MID(TEXT(INT(ROUND(Retenciones!$K122,2)),"000000000000"),10,3),TEXT(VALUE(MID(TEXT(INT(ROUND(Retenciones!$K122,2)),"000000000000"),10,3)),"0"))))&amp;","&amp;TEXT(ROUND((ROUND(Retenciones!$K122,2)-INT(ROUND(Retenciones!$K122,2)))*100,0),"00"),"")</f>
        <v/>
      </c>
      <c r="E4001" s="37"/>
    </row>
    <row r="4002" spans="2:5">
      <c r="B4002" s="36"/>
      <c r="E4002" s="37"/>
    </row>
    <row r="4003" spans="2:5">
      <c r="B4003" s="36"/>
      <c r="E4003" s="37"/>
    </row>
    <row r="4004" spans="2:5">
      <c r="B4004" s="36"/>
      <c r="C4004" s="44" t="s">
        <v>142</v>
      </c>
      <c r="D4004" s="45"/>
      <c r="E4004" s="37"/>
    </row>
    <row r="4005" spans="2:5">
      <c r="B4005" s="36"/>
      <c r="E4005" s="37"/>
    </row>
    <row r="4006" spans="2:5">
      <c r="B4006" s="36"/>
      <c r="C4006" s="38" t="s">
        <v>143</v>
      </c>
      <c r="D4006" s="39" t="str">
        <f>IF(Retenciones!$A122&lt;&gt;"",'Datos del Cliente'!$C$7,"")</f>
        <v/>
      </c>
      <c r="E4006" s="37"/>
    </row>
    <row r="4007" spans="2:5">
      <c r="B4007" s="36"/>
      <c r="C4007" s="38" t="s">
        <v>144</v>
      </c>
      <c r="D4007" s="39" t="str">
        <f>IF(Retenciones!$A122&lt;&gt;"",'Datos del Cliente'!$C$14,"")</f>
        <v/>
      </c>
      <c r="E4007" s="37"/>
    </row>
    <row r="4008" spans="2:5">
      <c r="B4008" s="36"/>
      <c r="E4008" s="37"/>
    </row>
    <row r="4009" spans="2:5" ht="15" customHeight="1">
      <c r="B4009" s="36"/>
      <c r="C4009" s="84" t="s">
        <v>145</v>
      </c>
      <c r="D4009" s="84"/>
      <c r="E4009" s="37"/>
    </row>
    <row r="4010" spans="2:5">
      <c r="B4010" s="36"/>
      <c r="C4010" s="84"/>
      <c r="D4010" s="84"/>
      <c r="E4010" s="37"/>
    </row>
    <row r="4011" spans="2:5">
      <c r="B4011" s="36"/>
      <c r="C4011" s="84"/>
      <c r="D4011" s="84"/>
      <c r="E4011" s="37"/>
    </row>
    <row r="4012" spans="2:5">
      <c r="B4012" s="46"/>
      <c r="C4012" s="47"/>
      <c r="D4012" s="47"/>
      <c r="E4012" s="48"/>
    </row>
    <row r="4014" spans="2:5" ht="25.5" customHeight="1">
      <c r="B4014" s="34"/>
      <c r="C4014" s="85" t="s">
        <v>127</v>
      </c>
      <c r="D4014" s="85"/>
      <c r="E4014" s="35"/>
    </row>
    <row r="4015" spans="2:5">
      <c r="B4015" s="36"/>
      <c r="E4015" s="37"/>
    </row>
    <row r="4016" spans="2:5">
      <c r="B4016" s="36"/>
      <c r="C4016" s="38" t="s">
        <v>128</v>
      </c>
      <c r="D4016" s="39" t="str">
        <f>IF(Retenciones!$A123&lt;&gt;"","0000-"&amp;TEXT(Retenciones!$I123,"YYYY")&amp;"-"&amp;TEXT((N('Datos del Cliente'!$C$17)+COUNTIF(Retenciones!$A$5:$A123,"&lt;&gt;")),"000000"),"")</f>
        <v/>
      </c>
      <c r="E4016" s="37"/>
    </row>
    <row r="4017" spans="2:5">
      <c r="B4017" s="36"/>
      <c r="C4017" s="38" t="s">
        <v>129</v>
      </c>
      <c r="D4017" s="39" t="str">
        <f>IF(Retenciones!$A123&lt;&gt;"",TEXT(Retenciones!$I123,"DD/MM/YYYY"),"")</f>
        <v/>
      </c>
      <c r="E4017" s="37"/>
    </row>
    <row r="4018" spans="2:5">
      <c r="B4018" s="36"/>
      <c r="E4018" s="37"/>
    </row>
    <row r="4019" spans="2:5">
      <c r="B4019" s="36"/>
      <c r="C4019" s="86" t="s">
        <v>130</v>
      </c>
      <c r="D4019" s="86"/>
      <c r="E4019" s="37"/>
    </row>
    <row r="4020" spans="2:5">
      <c r="B4020" s="36"/>
      <c r="C4020" s="38" t="s">
        <v>131</v>
      </c>
      <c r="D4020" s="39" t="str">
        <f>IF(Retenciones!$A123&lt;&gt;"",'Datos del Cliente'!$C$7,"")</f>
        <v/>
      </c>
      <c r="E4020" s="37"/>
    </row>
    <row r="4021" spans="2:5">
      <c r="B4021" s="36"/>
      <c r="C4021" s="38" t="s">
        <v>132</v>
      </c>
      <c r="D4021" s="40" t="str">
        <f>IFERROR(IF(Retenciones!$A123&lt;&gt;"",+('Datos del Cliente'!$C$8),""),"")</f>
        <v/>
      </c>
      <c r="E4021" s="37"/>
    </row>
    <row r="4022" spans="2:5" ht="25.5" customHeight="1">
      <c r="B4022" s="36"/>
      <c r="C4022" s="38" t="s">
        <v>133</v>
      </c>
      <c r="D4022" s="41" t="str">
        <f>IF(Retenciones!$A123&lt;&gt;"",'Datos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022" s="37"/>
    </row>
    <row r="4023" spans="2:5">
      <c r="B4023" s="36"/>
      <c r="E4023" s="37"/>
    </row>
    <row r="4024" spans="2:5">
      <c r="B4024" s="36"/>
      <c r="C4024" s="86" t="s">
        <v>134</v>
      </c>
      <c r="D4024" s="86"/>
      <c r="E4024" s="37"/>
    </row>
    <row r="4025" spans="2:5">
      <c r="B4025" s="36"/>
      <c r="C4025" s="38" t="s">
        <v>131</v>
      </c>
      <c r="D4025" s="39" t="str">
        <f>IFERROR(IF(Retenciones!$A123&lt;&gt;"",INDEX('Sujetos Retenidos'!$B$5:$B$204,MATCH(Retenciones!$O123,'Sujetos Retenidos'!$A$5:$A$204,0)),""),"")</f>
        <v/>
      </c>
      <c r="E4025" s="37"/>
    </row>
    <row r="4026" spans="2:5">
      <c r="B4026" s="36"/>
      <c r="C4026" s="38" t="s">
        <v>132</v>
      </c>
      <c r="D4026" s="40" t="str">
        <f>IFERROR(IF(Retenciones!$A123&lt;&gt;"",+INDEX('Sujetos Retenidos'!$A$5:$A$204,MATCH(Retenciones!$O123,'Sujetos Retenidos'!$A$5:$A$204,0)),""),"")</f>
        <v/>
      </c>
      <c r="E4026" s="37"/>
    </row>
    <row r="4027" spans="2:5" ht="25.5" customHeight="1">
      <c r="B4027" s="36"/>
      <c r="C4027" s="38" t="s">
        <v>133</v>
      </c>
      <c r="D4027" s="41" t="str">
        <f>IFERROR(IF(Retenciones!$A123&lt;&gt;"",INDEX('Sujetos Retenidos'!$C$5:$C$204,MATCH(Retenciones!$O123,'Sujetos Retenidos'!$A$5:$A$204,0))&amp;" Localidad: "&amp;INDEX('Sujetos Retenidos'!$D$5:$D$204,MATCH(Retenciones!$O123,'Sujetos Retenidos'!$A$5:$A$204,0))&amp;" Provincia: "&amp;IF(ISNUMBER(SEARCH(" - ",INDEX('Sujetos Retenidos'!$E$5:$E$204,MATCH(Retenciones!$O123,'Sujetos Retenidos'!$A$5:$A$204,0)))),MID(INDEX('Sujetos Retenidos'!$E$5:$E$204,MATCH(Retenciones!$O123,'Sujetos Retenidos'!$A$5:$A$204,0)),SEARCH(" - ",INDEX('Sujetos Retenidos'!$E$5:$E$204,MATCH(Retenciones!$O123,'Sujetos Retenidos'!$A$5:$A$204,0)))+3,255),INDEX('Sujetos Retenidos'!$E$5:$E$204,MATCH(Retenciones!$O123,'Sujetos Retenidos'!$A$5:$A$204,0)))&amp;" C.P.: "&amp;INDEX('Sujetos Retenidos'!$F$5:$F$204,MATCH(Retenciones!$O123,'Sujetos Retenidos'!$A$5:$A$204,0)),""),"")</f>
        <v/>
      </c>
      <c r="E4027" s="37"/>
    </row>
    <row r="4028" spans="2:5">
      <c r="B4028" s="36"/>
      <c r="E4028" s="37"/>
    </row>
    <row r="4029" spans="2:5">
      <c r="B4029" s="36"/>
      <c r="C4029" s="86" t="s">
        <v>135</v>
      </c>
      <c r="D4029" s="86"/>
      <c r="E4029" s="37"/>
    </row>
    <row r="4030" spans="2:5" ht="21.75" customHeight="1">
      <c r="B4030" s="36"/>
      <c r="C4030" s="38" t="s">
        <v>136</v>
      </c>
      <c r="D4030" s="41" t="str">
        <f>IF(Retenciones!$A123&lt;&gt;"",SUBSTITUTE(IF(ISNUMBER(SEARCH(" (",IF(ISNUMBER(SEARCH(" - ",Retenciones!$E123)),MID(Retenciones!$E123,SEARCH(" - ",Retenciones!$E123)+3,255),Retenciones!$E123))),LEFT(IF(ISNUMBER(SEARCH(" - ",Retenciones!$E123)),MID(Retenciones!$E123,SEARCH(" - ",Retenciones!$E123)+3,255),Retenciones!$E123),SEARCH(" (",IF(ISNUMBER(SEARCH(" - ",Retenciones!$E123)),MID(Retenciones!$E123,SEARCH(" - ",Retenciones!$E123)+3,255),Retenciones!$E123))-1),IF(ISNUMBER(SEARCH(" - ",Retenciones!$E123)),MID(Retenciones!$E123,SEARCH(" - ",Retenciones!$E123)+3,255),Retenciones!$E123)),"—","-"),"")</f>
        <v/>
      </c>
      <c r="E4030" s="37"/>
    </row>
    <row r="4031" spans="2:5" ht="21.75" customHeight="1">
      <c r="B4031" s="36"/>
      <c r="C4031" s="38" t="s">
        <v>137</v>
      </c>
      <c r="D4031" s="41" t="str">
        <f>IF(Retenciones!$A123&lt;&gt;"",IF(ISNUMBER(SEARCH(" - ",Retenciones!$F123)),MID(Retenciones!$F123,SEARCH(" - ",Retenciones!$F123)+3,255),Retenciones!$F123),"")</f>
        <v/>
      </c>
      <c r="E4031" s="37"/>
    </row>
    <row r="4032" spans="2:5" ht="21.75" customHeight="1">
      <c r="B4032" s="36"/>
      <c r="C4032" s="38" t="s">
        <v>138</v>
      </c>
      <c r="D4032" s="41" t="str">
        <f>IF(Retenciones!$A123&lt;&gt;"",Retenciones!$A123&amp;" Nro. "&amp;TEXT(Retenciones!$C123,"000000000000"),"")</f>
        <v/>
      </c>
      <c r="E4032" s="37"/>
    </row>
    <row r="4033" spans="2:5">
      <c r="B4033" s="36"/>
      <c r="C4033" s="38" t="s">
        <v>139</v>
      </c>
      <c r="D4033" s="42" t="str">
        <f>IF(Retenciones!$A123&lt;&gt;"","$ "&amp;IF(MID(TEXT(INT(ROUND(Retenciones!$D123,2)),"000000000000"),1,3)&lt;&gt;"000",TEXT(VALUE(MID(TEXT(INT(ROUND(Retenciones!$D123,2)),"000000000000"),1,3)),"0")&amp;"."&amp;MID(TEXT(INT(ROUND(Retenciones!$D123,2)),"000000000000"),4,3)&amp;"."&amp;MID(TEXT(INT(ROUND(Retenciones!$D123,2)),"000000000000"),7,3)&amp;"."&amp;MID(TEXT(INT(ROUND(Retenciones!$D123,2)),"000000000000"),10,3),IF(MID(TEXT(INT(ROUND(Retenciones!$D123,2)),"000000000000"),4,3)&lt;&gt;"000",TEXT(VALUE(MID(TEXT(INT(ROUND(Retenciones!$D123,2)),"000000000000"),4,3)),"0")&amp;"."&amp;MID(TEXT(INT(ROUND(Retenciones!$D123,2)),"000000000000"),7,3)&amp;"."&amp;MID(TEXT(INT(ROUND(Retenciones!$D123,2)),"000000000000"),10,3),IF(MID(TEXT(INT(ROUND(Retenciones!$D123,2)),"000000000000"),7,3)&lt;&gt;"000",TEXT(VALUE(MID(TEXT(INT(ROUND(Retenciones!$D123,2)),"000000000000"),7,3)),"0")&amp;"."&amp;MID(TEXT(INT(ROUND(Retenciones!$D123,2)),"000000000000"),10,3),TEXT(VALUE(MID(TEXT(INT(ROUND(Retenciones!$D123,2)),"000000000000"),10,3)),"0"))))&amp;","&amp;TEXT(ROUND((ROUND(Retenciones!$D123,2)-INT(ROUND(Retenciones!$D123,2)))*100,0),"00"),"")</f>
        <v/>
      </c>
      <c r="E4033" s="37"/>
    </row>
    <row r="4034" spans="2:5">
      <c r="B4034" s="36"/>
      <c r="C4034" s="38" t="s">
        <v>140</v>
      </c>
      <c r="D4034" s="39" t="str">
        <f>IF(Retenciones!$A123&lt;&gt;"","NO","")</f>
        <v/>
      </c>
      <c r="E4034" s="37"/>
    </row>
    <row r="4035" spans="2:5">
      <c r="B4035" s="36"/>
      <c r="C4035" s="38" t="s">
        <v>141</v>
      </c>
      <c r="D4035" s="43" t="str">
        <f>IF(Retenciones!$A123&lt;&gt;"","$ "&amp;IF(MID(TEXT(INT(ROUND(Retenciones!$K123,2)),"000000000000"),1,3)&lt;&gt;"000",TEXT(VALUE(MID(TEXT(INT(ROUND(Retenciones!$K123,2)),"000000000000"),1,3)),"0")&amp;"."&amp;MID(TEXT(INT(ROUND(Retenciones!$K123,2)),"000000000000"),4,3)&amp;"."&amp;MID(TEXT(INT(ROUND(Retenciones!$K123,2)),"000000000000"),7,3)&amp;"."&amp;MID(TEXT(INT(ROUND(Retenciones!$K123,2)),"000000000000"),10,3),IF(MID(TEXT(INT(ROUND(Retenciones!$K123,2)),"000000000000"),4,3)&lt;&gt;"000",TEXT(VALUE(MID(TEXT(INT(ROUND(Retenciones!$K123,2)),"000000000000"),4,3)),"0")&amp;"."&amp;MID(TEXT(INT(ROUND(Retenciones!$K123,2)),"000000000000"),7,3)&amp;"."&amp;MID(TEXT(INT(ROUND(Retenciones!$K123,2)),"000000000000"),10,3),IF(MID(TEXT(INT(ROUND(Retenciones!$K123,2)),"000000000000"),7,3)&lt;&gt;"000",TEXT(VALUE(MID(TEXT(INT(ROUND(Retenciones!$K123,2)),"000000000000"),7,3)),"0")&amp;"."&amp;MID(TEXT(INT(ROUND(Retenciones!$K123,2)),"000000000000"),10,3),TEXT(VALUE(MID(TEXT(INT(ROUND(Retenciones!$K123,2)),"000000000000"),10,3)),"0"))))&amp;","&amp;TEXT(ROUND((ROUND(Retenciones!$K123,2)-INT(ROUND(Retenciones!$K123,2)))*100,0),"00"),"")</f>
        <v/>
      </c>
      <c r="E4035" s="37"/>
    </row>
    <row r="4036" spans="2:5">
      <c r="B4036" s="36"/>
      <c r="E4036" s="37"/>
    </row>
    <row r="4037" spans="2:5">
      <c r="B4037" s="36"/>
      <c r="E4037" s="37"/>
    </row>
    <row r="4038" spans="2:5">
      <c r="B4038" s="36"/>
      <c r="C4038" s="44" t="s">
        <v>142</v>
      </c>
      <c r="D4038" s="45"/>
      <c r="E4038" s="37"/>
    </row>
    <row r="4039" spans="2:5">
      <c r="B4039" s="36"/>
      <c r="E4039" s="37"/>
    </row>
    <row r="4040" spans="2:5">
      <c r="B4040" s="36"/>
      <c r="C4040" s="38" t="s">
        <v>143</v>
      </c>
      <c r="D4040" s="39" t="str">
        <f>IF(Retenciones!$A123&lt;&gt;"",'Datos del Cliente'!$C$7,"")</f>
        <v/>
      </c>
      <c r="E4040" s="37"/>
    </row>
    <row r="4041" spans="2:5">
      <c r="B4041" s="36"/>
      <c r="C4041" s="38" t="s">
        <v>144</v>
      </c>
      <c r="D4041" s="39" t="str">
        <f>IF(Retenciones!$A123&lt;&gt;"",'Datos del Cliente'!$C$14,"")</f>
        <v/>
      </c>
      <c r="E4041" s="37"/>
    </row>
    <row r="4042" spans="2:5">
      <c r="B4042" s="36"/>
      <c r="E4042" s="37"/>
    </row>
    <row r="4043" spans="2:5" ht="15" customHeight="1">
      <c r="B4043" s="36"/>
      <c r="C4043" s="84" t="s">
        <v>145</v>
      </c>
      <c r="D4043" s="84"/>
      <c r="E4043" s="37"/>
    </row>
    <row r="4044" spans="2:5">
      <c r="B4044" s="36"/>
      <c r="C4044" s="84"/>
      <c r="D4044" s="84"/>
      <c r="E4044" s="37"/>
    </row>
    <row r="4045" spans="2:5">
      <c r="B4045" s="36"/>
      <c r="C4045" s="84"/>
      <c r="D4045" s="84"/>
      <c r="E4045" s="37"/>
    </row>
    <row r="4046" spans="2:5">
      <c r="B4046" s="46"/>
      <c r="C4046" s="47"/>
      <c r="D4046" s="47"/>
      <c r="E4046" s="48"/>
    </row>
    <row r="4048" spans="2:5" ht="25.5" customHeight="1">
      <c r="B4048" s="34"/>
      <c r="C4048" s="85" t="s">
        <v>127</v>
      </c>
      <c r="D4048" s="85"/>
      <c r="E4048" s="35"/>
    </row>
    <row r="4049" spans="2:5">
      <c r="B4049" s="36"/>
      <c r="E4049" s="37"/>
    </row>
    <row r="4050" spans="2:5">
      <c r="B4050" s="36"/>
      <c r="C4050" s="38" t="s">
        <v>128</v>
      </c>
      <c r="D4050" s="39" t="str">
        <f>IF(Retenciones!$A124&lt;&gt;"","0000-"&amp;TEXT(Retenciones!$I124,"YYYY")&amp;"-"&amp;TEXT((N('Datos del Cliente'!$C$17)+COUNTIF(Retenciones!$A$5:$A124,"&lt;&gt;")),"000000"),"")</f>
        <v/>
      </c>
      <c r="E4050" s="37"/>
    </row>
    <row r="4051" spans="2:5">
      <c r="B4051" s="36"/>
      <c r="C4051" s="38" t="s">
        <v>129</v>
      </c>
      <c r="D4051" s="39" t="str">
        <f>IF(Retenciones!$A124&lt;&gt;"",TEXT(Retenciones!$I124,"DD/MM/YYYY"),"")</f>
        <v/>
      </c>
      <c r="E4051" s="37"/>
    </row>
    <row r="4052" spans="2:5">
      <c r="B4052" s="36"/>
      <c r="E4052" s="37"/>
    </row>
    <row r="4053" spans="2:5">
      <c r="B4053" s="36"/>
      <c r="C4053" s="86" t="s">
        <v>130</v>
      </c>
      <c r="D4053" s="86"/>
      <c r="E4053" s="37"/>
    </row>
    <row r="4054" spans="2:5">
      <c r="B4054" s="36"/>
      <c r="C4054" s="38" t="s">
        <v>131</v>
      </c>
      <c r="D4054" s="39" t="str">
        <f>IF(Retenciones!$A124&lt;&gt;"",'Datos del Cliente'!$C$7,"")</f>
        <v/>
      </c>
      <c r="E4054" s="37"/>
    </row>
    <row r="4055" spans="2:5">
      <c r="B4055" s="36"/>
      <c r="C4055" s="38" t="s">
        <v>132</v>
      </c>
      <c r="D4055" s="40" t="str">
        <f>IFERROR(IF(Retenciones!$A124&lt;&gt;"",+('Datos del Cliente'!$C$8),""),"")</f>
        <v/>
      </c>
      <c r="E4055" s="37"/>
    </row>
    <row r="4056" spans="2:5" ht="25.5" customHeight="1">
      <c r="B4056" s="36"/>
      <c r="C4056" s="38" t="s">
        <v>133</v>
      </c>
      <c r="D4056" s="41" t="str">
        <f>IF(Retenciones!$A124&lt;&gt;"",'Datos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056" s="37"/>
    </row>
    <row r="4057" spans="2:5">
      <c r="B4057" s="36"/>
      <c r="E4057" s="37"/>
    </row>
    <row r="4058" spans="2:5">
      <c r="B4058" s="36"/>
      <c r="C4058" s="86" t="s">
        <v>134</v>
      </c>
      <c r="D4058" s="86"/>
      <c r="E4058" s="37"/>
    </row>
    <row r="4059" spans="2:5">
      <c r="B4059" s="36"/>
      <c r="C4059" s="38" t="s">
        <v>131</v>
      </c>
      <c r="D4059" s="39" t="str">
        <f>IFERROR(IF(Retenciones!$A124&lt;&gt;"",INDEX('Sujetos Retenidos'!$B$5:$B$204,MATCH(Retenciones!$O124,'Sujetos Retenidos'!$A$5:$A$204,0)),""),"")</f>
        <v/>
      </c>
      <c r="E4059" s="37"/>
    </row>
    <row r="4060" spans="2:5">
      <c r="B4060" s="36"/>
      <c r="C4060" s="38" t="s">
        <v>132</v>
      </c>
      <c r="D4060" s="40" t="str">
        <f>IFERROR(IF(Retenciones!$A124&lt;&gt;"",+INDEX('Sujetos Retenidos'!$A$5:$A$204,MATCH(Retenciones!$O124,'Sujetos Retenidos'!$A$5:$A$204,0)),""),"")</f>
        <v/>
      </c>
      <c r="E4060" s="37"/>
    </row>
    <row r="4061" spans="2:5" ht="25.5" customHeight="1">
      <c r="B4061" s="36"/>
      <c r="C4061" s="38" t="s">
        <v>133</v>
      </c>
      <c r="D4061" s="41" t="str">
        <f>IFERROR(IF(Retenciones!$A124&lt;&gt;"",INDEX('Sujetos Retenidos'!$C$5:$C$204,MATCH(Retenciones!$O124,'Sujetos Retenidos'!$A$5:$A$204,0))&amp;" Localidad: "&amp;INDEX('Sujetos Retenidos'!$D$5:$D$204,MATCH(Retenciones!$O124,'Sujetos Retenidos'!$A$5:$A$204,0))&amp;" Provincia: "&amp;IF(ISNUMBER(SEARCH(" - ",INDEX('Sujetos Retenidos'!$E$5:$E$204,MATCH(Retenciones!$O124,'Sujetos Retenidos'!$A$5:$A$204,0)))),MID(INDEX('Sujetos Retenidos'!$E$5:$E$204,MATCH(Retenciones!$O124,'Sujetos Retenidos'!$A$5:$A$204,0)),SEARCH(" - ",INDEX('Sujetos Retenidos'!$E$5:$E$204,MATCH(Retenciones!$O124,'Sujetos Retenidos'!$A$5:$A$204,0)))+3,255),INDEX('Sujetos Retenidos'!$E$5:$E$204,MATCH(Retenciones!$O124,'Sujetos Retenidos'!$A$5:$A$204,0)))&amp;" C.P.: "&amp;INDEX('Sujetos Retenidos'!$F$5:$F$204,MATCH(Retenciones!$O124,'Sujetos Retenidos'!$A$5:$A$204,0)),""),"")</f>
        <v/>
      </c>
      <c r="E4061" s="37"/>
    </row>
    <row r="4062" spans="2:5">
      <c r="B4062" s="36"/>
      <c r="E4062" s="37"/>
    </row>
    <row r="4063" spans="2:5">
      <c r="B4063" s="36"/>
      <c r="C4063" s="86" t="s">
        <v>135</v>
      </c>
      <c r="D4063" s="86"/>
      <c r="E4063" s="37"/>
    </row>
    <row r="4064" spans="2:5" ht="21.75" customHeight="1">
      <c r="B4064" s="36"/>
      <c r="C4064" s="38" t="s">
        <v>136</v>
      </c>
      <c r="D4064" s="41" t="str">
        <f>IF(Retenciones!$A124&lt;&gt;"",SUBSTITUTE(IF(ISNUMBER(SEARCH(" (",IF(ISNUMBER(SEARCH(" - ",Retenciones!$E124)),MID(Retenciones!$E124,SEARCH(" - ",Retenciones!$E124)+3,255),Retenciones!$E124))),LEFT(IF(ISNUMBER(SEARCH(" - ",Retenciones!$E124)),MID(Retenciones!$E124,SEARCH(" - ",Retenciones!$E124)+3,255),Retenciones!$E124),SEARCH(" (",IF(ISNUMBER(SEARCH(" - ",Retenciones!$E124)),MID(Retenciones!$E124,SEARCH(" - ",Retenciones!$E124)+3,255),Retenciones!$E124))-1),IF(ISNUMBER(SEARCH(" - ",Retenciones!$E124)),MID(Retenciones!$E124,SEARCH(" - ",Retenciones!$E124)+3,255),Retenciones!$E124)),"—","-"),"")</f>
        <v/>
      </c>
      <c r="E4064" s="37"/>
    </row>
    <row r="4065" spans="2:5" ht="21.75" customHeight="1">
      <c r="B4065" s="36"/>
      <c r="C4065" s="38" t="s">
        <v>137</v>
      </c>
      <c r="D4065" s="41" t="str">
        <f>IF(Retenciones!$A124&lt;&gt;"",IF(ISNUMBER(SEARCH(" - ",Retenciones!$F124)),MID(Retenciones!$F124,SEARCH(" - ",Retenciones!$F124)+3,255),Retenciones!$F124),"")</f>
        <v/>
      </c>
      <c r="E4065" s="37"/>
    </row>
    <row r="4066" spans="2:5" ht="21.75" customHeight="1">
      <c r="B4066" s="36"/>
      <c r="C4066" s="38" t="s">
        <v>138</v>
      </c>
      <c r="D4066" s="41" t="str">
        <f>IF(Retenciones!$A124&lt;&gt;"",Retenciones!$A124&amp;" Nro. "&amp;TEXT(Retenciones!$C124,"000000000000"),"")</f>
        <v/>
      </c>
      <c r="E4066" s="37"/>
    </row>
    <row r="4067" spans="2:5">
      <c r="B4067" s="36"/>
      <c r="C4067" s="38" t="s">
        <v>139</v>
      </c>
      <c r="D4067" s="42" t="str">
        <f>IF(Retenciones!$A124&lt;&gt;"","$ "&amp;IF(MID(TEXT(INT(ROUND(Retenciones!$D124,2)),"000000000000"),1,3)&lt;&gt;"000",TEXT(VALUE(MID(TEXT(INT(ROUND(Retenciones!$D124,2)),"000000000000"),1,3)),"0")&amp;"."&amp;MID(TEXT(INT(ROUND(Retenciones!$D124,2)),"000000000000"),4,3)&amp;"."&amp;MID(TEXT(INT(ROUND(Retenciones!$D124,2)),"000000000000"),7,3)&amp;"."&amp;MID(TEXT(INT(ROUND(Retenciones!$D124,2)),"000000000000"),10,3),IF(MID(TEXT(INT(ROUND(Retenciones!$D124,2)),"000000000000"),4,3)&lt;&gt;"000",TEXT(VALUE(MID(TEXT(INT(ROUND(Retenciones!$D124,2)),"000000000000"),4,3)),"0")&amp;"."&amp;MID(TEXT(INT(ROUND(Retenciones!$D124,2)),"000000000000"),7,3)&amp;"."&amp;MID(TEXT(INT(ROUND(Retenciones!$D124,2)),"000000000000"),10,3),IF(MID(TEXT(INT(ROUND(Retenciones!$D124,2)),"000000000000"),7,3)&lt;&gt;"000",TEXT(VALUE(MID(TEXT(INT(ROUND(Retenciones!$D124,2)),"000000000000"),7,3)),"0")&amp;"."&amp;MID(TEXT(INT(ROUND(Retenciones!$D124,2)),"000000000000"),10,3),TEXT(VALUE(MID(TEXT(INT(ROUND(Retenciones!$D124,2)),"000000000000"),10,3)),"0"))))&amp;","&amp;TEXT(ROUND((ROUND(Retenciones!$D124,2)-INT(ROUND(Retenciones!$D124,2)))*100,0),"00"),"")</f>
        <v/>
      </c>
      <c r="E4067" s="37"/>
    </row>
    <row r="4068" spans="2:5">
      <c r="B4068" s="36"/>
      <c r="C4068" s="38" t="s">
        <v>140</v>
      </c>
      <c r="D4068" s="39" t="str">
        <f>IF(Retenciones!$A124&lt;&gt;"","NO","")</f>
        <v/>
      </c>
      <c r="E4068" s="37"/>
    </row>
    <row r="4069" spans="2:5">
      <c r="B4069" s="36"/>
      <c r="C4069" s="38" t="s">
        <v>141</v>
      </c>
      <c r="D4069" s="43" t="str">
        <f>IF(Retenciones!$A124&lt;&gt;"","$ "&amp;IF(MID(TEXT(INT(ROUND(Retenciones!$K124,2)),"000000000000"),1,3)&lt;&gt;"000",TEXT(VALUE(MID(TEXT(INT(ROUND(Retenciones!$K124,2)),"000000000000"),1,3)),"0")&amp;"."&amp;MID(TEXT(INT(ROUND(Retenciones!$K124,2)),"000000000000"),4,3)&amp;"."&amp;MID(TEXT(INT(ROUND(Retenciones!$K124,2)),"000000000000"),7,3)&amp;"."&amp;MID(TEXT(INT(ROUND(Retenciones!$K124,2)),"000000000000"),10,3),IF(MID(TEXT(INT(ROUND(Retenciones!$K124,2)),"000000000000"),4,3)&lt;&gt;"000",TEXT(VALUE(MID(TEXT(INT(ROUND(Retenciones!$K124,2)),"000000000000"),4,3)),"0")&amp;"."&amp;MID(TEXT(INT(ROUND(Retenciones!$K124,2)),"000000000000"),7,3)&amp;"."&amp;MID(TEXT(INT(ROUND(Retenciones!$K124,2)),"000000000000"),10,3),IF(MID(TEXT(INT(ROUND(Retenciones!$K124,2)),"000000000000"),7,3)&lt;&gt;"000",TEXT(VALUE(MID(TEXT(INT(ROUND(Retenciones!$K124,2)),"000000000000"),7,3)),"0")&amp;"."&amp;MID(TEXT(INT(ROUND(Retenciones!$K124,2)),"000000000000"),10,3),TEXT(VALUE(MID(TEXT(INT(ROUND(Retenciones!$K124,2)),"000000000000"),10,3)),"0"))))&amp;","&amp;TEXT(ROUND((ROUND(Retenciones!$K124,2)-INT(ROUND(Retenciones!$K124,2)))*100,0),"00"),"")</f>
        <v/>
      </c>
      <c r="E4069" s="37"/>
    </row>
    <row r="4070" spans="2:5">
      <c r="B4070" s="36"/>
      <c r="E4070" s="37"/>
    </row>
    <row r="4071" spans="2:5">
      <c r="B4071" s="36"/>
      <c r="E4071" s="37"/>
    </row>
    <row r="4072" spans="2:5">
      <c r="B4072" s="36"/>
      <c r="C4072" s="44" t="s">
        <v>142</v>
      </c>
      <c r="D4072" s="45"/>
      <c r="E4072" s="37"/>
    </row>
    <row r="4073" spans="2:5">
      <c r="B4073" s="36"/>
      <c r="E4073" s="37"/>
    </row>
    <row r="4074" spans="2:5">
      <c r="B4074" s="36"/>
      <c r="C4074" s="38" t="s">
        <v>143</v>
      </c>
      <c r="D4074" s="39" t="str">
        <f>IF(Retenciones!$A124&lt;&gt;"",'Datos del Cliente'!$C$7,"")</f>
        <v/>
      </c>
      <c r="E4074" s="37"/>
    </row>
    <row r="4075" spans="2:5">
      <c r="B4075" s="36"/>
      <c r="C4075" s="38" t="s">
        <v>144</v>
      </c>
      <c r="D4075" s="39" t="str">
        <f>IF(Retenciones!$A124&lt;&gt;"",'Datos del Cliente'!$C$14,"")</f>
        <v/>
      </c>
      <c r="E4075" s="37"/>
    </row>
    <row r="4076" spans="2:5">
      <c r="B4076" s="36"/>
      <c r="E4076" s="37"/>
    </row>
    <row r="4077" spans="2:5" ht="15" customHeight="1">
      <c r="B4077" s="36"/>
      <c r="C4077" s="84" t="s">
        <v>145</v>
      </c>
      <c r="D4077" s="84"/>
      <c r="E4077" s="37"/>
    </row>
    <row r="4078" spans="2:5">
      <c r="B4078" s="36"/>
      <c r="C4078" s="84"/>
      <c r="D4078" s="84"/>
      <c r="E4078" s="37"/>
    </row>
    <row r="4079" spans="2:5">
      <c r="B4079" s="36"/>
      <c r="C4079" s="84"/>
      <c r="D4079" s="84"/>
      <c r="E4079" s="37"/>
    </row>
    <row r="4080" spans="2:5">
      <c r="B4080" s="46"/>
      <c r="C4080" s="47"/>
      <c r="D4080" s="47"/>
      <c r="E4080" s="48"/>
    </row>
    <row r="4082" spans="2:5" ht="25.5" customHeight="1">
      <c r="B4082" s="34"/>
      <c r="C4082" s="85" t="s">
        <v>127</v>
      </c>
      <c r="D4082" s="85"/>
      <c r="E4082" s="35"/>
    </row>
    <row r="4083" spans="2:5">
      <c r="B4083" s="36"/>
      <c r="E4083" s="37"/>
    </row>
    <row r="4084" spans="2:5">
      <c r="B4084" s="36"/>
      <c r="C4084" s="38" t="s">
        <v>128</v>
      </c>
      <c r="D4084" s="39" t="str">
        <f>IF(Retenciones!$A125&lt;&gt;"","0000-"&amp;TEXT(Retenciones!$I125,"YYYY")&amp;"-"&amp;TEXT((N('Datos del Cliente'!$C$17)+COUNTIF(Retenciones!$A$5:$A125,"&lt;&gt;")),"000000"),"")</f>
        <v/>
      </c>
      <c r="E4084" s="37"/>
    </row>
    <row r="4085" spans="2:5">
      <c r="B4085" s="36"/>
      <c r="C4085" s="38" t="s">
        <v>129</v>
      </c>
      <c r="D4085" s="39" t="str">
        <f>IF(Retenciones!$A125&lt;&gt;"",TEXT(Retenciones!$I125,"DD/MM/YYYY"),"")</f>
        <v/>
      </c>
      <c r="E4085" s="37"/>
    </row>
    <row r="4086" spans="2:5">
      <c r="B4086" s="36"/>
      <c r="E4086" s="37"/>
    </row>
    <row r="4087" spans="2:5">
      <c r="B4087" s="36"/>
      <c r="C4087" s="86" t="s">
        <v>130</v>
      </c>
      <c r="D4087" s="86"/>
      <c r="E4087" s="37"/>
    </row>
    <row r="4088" spans="2:5">
      <c r="B4088" s="36"/>
      <c r="C4088" s="38" t="s">
        <v>131</v>
      </c>
      <c r="D4088" s="39" t="str">
        <f>IF(Retenciones!$A125&lt;&gt;"",'Datos del Cliente'!$C$7,"")</f>
        <v/>
      </c>
      <c r="E4088" s="37"/>
    </row>
    <row r="4089" spans="2:5">
      <c r="B4089" s="36"/>
      <c r="C4089" s="38" t="s">
        <v>132</v>
      </c>
      <c r="D4089" s="40" t="str">
        <f>IFERROR(IF(Retenciones!$A125&lt;&gt;"",+('Datos del Cliente'!$C$8),""),"")</f>
        <v/>
      </c>
      <c r="E4089" s="37"/>
    </row>
    <row r="4090" spans="2:5" ht="25.5" customHeight="1">
      <c r="B4090" s="36"/>
      <c r="C4090" s="38" t="s">
        <v>133</v>
      </c>
      <c r="D4090" s="41" t="str">
        <f>IF(Retenciones!$A125&lt;&gt;"",'Datos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090" s="37"/>
    </row>
    <row r="4091" spans="2:5">
      <c r="B4091" s="36"/>
      <c r="E4091" s="37"/>
    </row>
    <row r="4092" spans="2:5">
      <c r="B4092" s="36"/>
      <c r="C4092" s="86" t="s">
        <v>134</v>
      </c>
      <c r="D4092" s="86"/>
      <c r="E4092" s="37"/>
    </row>
    <row r="4093" spans="2:5">
      <c r="B4093" s="36"/>
      <c r="C4093" s="38" t="s">
        <v>131</v>
      </c>
      <c r="D4093" s="39" t="str">
        <f>IFERROR(IF(Retenciones!$A125&lt;&gt;"",INDEX('Sujetos Retenidos'!$B$5:$B$204,MATCH(Retenciones!$O125,'Sujetos Retenidos'!$A$5:$A$204,0)),""),"")</f>
        <v/>
      </c>
      <c r="E4093" s="37"/>
    </row>
    <row r="4094" spans="2:5">
      <c r="B4094" s="36"/>
      <c r="C4094" s="38" t="s">
        <v>132</v>
      </c>
      <c r="D4094" s="40" t="str">
        <f>IFERROR(IF(Retenciones!$A125&lt;&gt;"",+INDEX('Sujetos Retenidos'!$A$5:$A$204,MATCH(Retenciones!$O125,'Sujetos Retenidos'!$A$5:$A$204,0)),""),"")</f>
        <v/>
      </c>
      <c r="E4094" s="37"/>
    </row>
    <row r="4095" spans="2:5" ht="25.5" customHeight="1">
      <c r="B4095" s="36"/>
      <c r="C4095" s="38" t="s">
        <v>133</v>
      </c>
      <c r="D4095" s="41" t="str">
        <f>IFERROR(IF(Retenciones!$A125&lt;&gt;"",INDEX('Sujetos Retenidos'!$C$5:$C$204,MATCH(Retenciones!$O125,'Sujetos Retenidos'!$A$5:$A$204,0))&amp;" Localidad: "&amp;INDEX('Sujetos Retenidos'!$D$5:$D$204,MATCH(Retenciones!$O125,'Sujetos Retenidos'!$A$5:$A$204,0))&amp;" Provincia: "&amp;IF(ISNUMBER(SEARCH(" - ",INDEX('Sujetos Retenidos'!$E$5:$E$204,MATCH(Retenciones!$O125,'Sujetos Retenidos'!$A$5:$A$204,0)))),MID(INDEX('Sujetos Retenidos'!$E$5:$E$204,MATCH(Retenciones!$O125,'Sujetos Retenidos'!$A$5:$A$204,0)),SEARCH(" - ",INDEX('Sujetos Retenidos'!$E$5:$E$204,MATCH(Retenciones!$O125,'Sujetos Retenidos'!$A$5:$A$204,0)))+3,255),INDEX('Sujetos Retenidos'!$E$5:$E$204,MATCH(Retenciones!$O125,'Sujetos Retenidos'!$A$5:$A$204,0)))&amp;" C.P.: "&amp;INDEX('Sujetos Retenidos'!$F$5:$F$204,MATCH(Retenciones!$O125,'Sujetos Retenidos'!$A$5:$A$204,0)),""),"")</f>
        <v/>
      </c>
      <c r="E4095" s="37"/>
    </row>
    <row r="4096" spans="2:5">
      <c r="B4096" s="36"/>
      <c r="E4096" s="37"/>
    </row>
    <row r="4097" spans="2:5">
      <c r="B4097" s="36"/>
      <c r="C4097" s="86" t="s">
        <v>135</v>
      </c>
      <c r="D4097" s="86"/>
      <c r="E4097" s="37"/>
    </row>
    <row r="4098" spans="2:5" ht="21.75" customHeight="1">
      <c r="B4098" s="36"/>
      <c r="C4098" s="38" t="s">
        <v>136</v>
      </c>
      <c r="D4098" s="41" t="str">
        <f>IF(Retenciones!$A125&lt;&gt;"",SUBSTITUTE(IF(ISNUMBER(SEARCH(" (",IF(ISNUMBER(SEARCH(" - ",Retenciones!$E125)),MID(Retenciones!$E125,SEARCH(" - ",Retenciones!$E125)+3,255),Retenciones!$E125))),LEFT(IF(ISNUMBER(SEARCH(" - ",Retenciones!$E125)),MID(Retenciones!$E125,SEARCH(" - ",Retenciones!$E125)+3,255),Retenciones!$E125),SEARCH(" (",IF(ISNUMBER(SEARCH(" - ",Retenciones!$E125)),MID(Retenciones!$E125,SEARCH(" - ",Retenciones!$E125)+3,255),Retenciones!$E125))-1),IF(ISNUMBER(SEARCH(" - ",Retenciones!$E125)),MID(Retenciones!$E125,SEARCH(" - ",Retenciones!$E125)+3,255),Retenciones!$E125)),"—","-"),"")</f>
        <v/>
      </c>
      <c r="E4098" s="37"/>
    </row>
    <row r="4099" spans="2:5" ht="21.75" customHeight="1">
      <c r="B4099" s="36"/>
      <c r="C4099" s="38" t="s">
        <v>137</v>
      </c>
      <c r="D4099" s="41" t="str">
        <f>IF(Retenciones!$A125&lt;&gt;"",IF(ISNUMBER(SEARCH(" - ",Retenciones!$F125)),MID(Retenciones!$F125,SEARCH(" - ",Retenciones!$F125)+3,255),Retenciones!$F125),"")</f>
        <v/>
      </c>
      <c r="E4099" s="37"/>
    </row>
    <row r="4100" spans="2:5" ht="21.75" customHeight="1">
      <c r="B4100" s="36"/>
      <c r="C4100" s="38" t="s">
        <v>138</v>
      </c>
      <c r="D4100" s="41" t="str">
        <f>IF(Retenciones!$A125&lt;&gt;"",Retenciones!$A125&amp;" Nro. "&amp;TEXT(Retenciones!$C125,"000000000000"),"")</f>
        <v/>
      </c>
      <c r="E4100" s="37"/>
    </row>
    <row r="4101" spans="2:5">
      <c r="B4101" s="36"/>
      <c r="C4101" s="38" t="s">
        <v>139</v>
      </c>
      <c r="D4101" s="42" t="str">
        <f>IF(Retenciones!$A125&lt;&gt;"","$ "&amp;IF(MID(TEXT(INT(ROUND(Retenciones!$D125,2)),"000000000000"),1,3)&lt;&gt;"000",TEXT(VALUE(MID(TEXT(INT(ROUND(Retenciones!$D125,2)),"000000000000"),1,3)),"0")&amp;"."&amp;MID(TEXT(INT(ROUND(Retenciones!$D125,2)),"000000000000"),4,3)&amp;"."&amp;MID(TEXT(INT(ROUND(Retenciones!$D125,2)),"000000000000"),7,3)&amp;"."&amp;MID(TEXT(INT(ROUND(Retenciones!$D125,2)),"000000000000"),10,3),IF(MID(TEXT(INT(ROUND(Retenciones!$D125,2)),"000000000000"),4,3)&lt;&gt;"000",TEXT(VALUE(MID(TEXT(INT(ROUND(Retenciones!$D125,2)),"000000000000"),4,3)),"0")&amp;"."&amp;MID(TEXT(INT(ROUND(Retenciones!$D125,2)),"000000000000"),7,3)&amp;"."&amp;MID(TEXT(INT(ROUND(Retenciones!$D125,2)),"000000000000"),10,3),IF(MID(TEXT(INT(ROUND(Retenciones!$D125,2)),"000000000000"),7,3)&lt;&gt;"000",TEXT(VALUE(MID(TEXT(INT(ROUND(Retenciones!$D125,2)),"000000000000"),7,3)),"0")&amp;"."&amp;MID(TEXT(INT(ROUND(Retenciones!$D125,2)),"000000000000"),10,3),TEXT(VALUE(MID(TEXT(INT(ROUND(Retenciones!$D125,2)),"000000000000"),10,3)),"0"))))&amp;","&amp;TEXT(ROUND((ROUND(Retenciones!$D125,2)-INT(ROUND(Retenciones!$D125,2)))*100,0),"00"),"")</f>
        <v/>
      </c>
      <c r="E4101" s="37"/>
    </row>
    <row r="4102" spans="2:5">
      <c r="B4102" s="36"/>
      <c r="C4102" s="38" t="s">
        <v>140</v>
      </c>
      <c r="D4102" s="39" t="str">
        <f>IF(Retenciones!$A125&lt;&gt;"","NO","")</f>
        <v/>
      </c>
      <c r="E4102" s="37"/>
    </row>
    <row r="4103" spans="2:5">
      <c r="B4103" s="36"/>
      <c r="C4103" s="38" t="s">
        <v>141</v>
      </c>
      <c r="D4103" s="43" t="str">
        <f>IF(Retenciones!$A125&lt;&gt;"","$ "&amp;IF(MID(TEXT(INT(ROUND(Retenciones!$K125,2)),"000000000000"),1,3)&lt;&gt;"000",TEXT(VALUE(MID(TEXT(INT(ROUND(Retenciones!$K125,2)),"000000000000"),1,3)),"0")&amp;"."&amp;MID(TEXT(INT(ROUND(Retenciones!$K125,2)),"000000000000"),4,3)&amp;"."&amp;MID(TEXT(INT(ROUND(Retenciones!$K125,2)),"000000000000"),7,3)&amp;"."&amp;MID(TEXT(INT(ROUND(Retenciones!$K125,2)),"000000000000"),10,3),IF(MID(TEXT(INT(ROUND(Retenciones!$K125,2)),"000000000000"),4,3)&lt;&gt;"000",TEXT(VALUE(MID(TEXT(INT(ROUND(Retenciones!$K125,2)),"000000000000"),4,3)),"0")&amp;"."&amp;MID(TEXT(INT(ROUND(Retenciones!$K125,2)),"000000000000"),7,3)&amp;"."&amp;MID(TEXT(INT(ROUND(Retenciones!$K125,2)),"000000000000"),10,3),IF(MID(TEXT(INT(ROUND(Retenciones!$K125,2)),"000000000000"),7,3)&lt;&gt;"000",TEXT(VALUE(MID(TEXT(INT(ROUND(Retenciones!$K125,2)),"000000000000"),7,3)),"0")&amp;"."&amp;MID(TEXT(INT(ROUND(Retenciones!$K125,2)),"000000000000"),10,3),TEXT(VALUE(MID(TEXT(INT(ROUND(Retenciones!$K125,2)),"000000000000"),10,3)),"0"))))&amp;","&amp;TEXT(ROUND((ROUND(Retenciones!$K125,2)-INT(ROUND(Retenciones!$K125,2)))*100,0),"00"),"")</f>
        <v/>
      </c>
      <c r="E4103" s="37"/>
    </row>
    <row r="4104" spans="2:5">
      <c r="B4104" s="36"/>
      <c r="E4104" s="37"/>
    </row>
    <row r="4105" spans="2:5">
      <c r="B4105" s="36"/>
      <c r="E4105" s="37"/>
    </row>
    <row r="4106" spans="2:5">
      <c r="B4106" s="36"/>
      <c r="C4106" s="44" t="s">
        <v>142</v>
      </c>
      <c r="D4106" s="45"/>
      <c r="E4106" s="37"/>
    </row>
    <row r="4107" spans="2:5">
      <c r="B4107" s="36"/>
      <c r="E4107" s="37"/>
    </row>
    <row r="4108" spans="2:5">
      <c r="B4108" s="36"/>
      <c r="C4108" s="38" t="s">
        <v>143</v>
      </c>
      <c r="D4108" s="39" t="str">
        <f>IF(Retenciones!$A125&lt;&gt;"",'Datos del Cliente'!$C$7,"")</f>
        <v/>
      </c>
      <c r="E4108" s="37"/>
    </row>
    <row r="4109" spans="2:5">
      <c r="B4109" s="36"/>
      <c r="C4109" s="38" t="s">
        <v>144</v>
      </c>
      <c r="D4109" s="39" t="str">
        <f>IF(Retenciones!$A125&lt;&gt;"",'Datos del Cliente'!$C$14,"")</f>
        <v/>
      </c>
      <c r="E4109" s="37"/>
    </row>
    <row r="4110" spans="2:5">
      <c r="B4110" s="36"/>
      <c r="E4110" s="37"/>
    </row>
    <row r="4111" spans="2:5" ht="15" customHeight="1">
      <c r="B4111" s="36"/>
      <c r="C4111" s="84" t="s">
        <v>145</v>
      </c>
      <c r="D4111" s="84"/>
      <c r="E4111" s="37"/>
    </row>
    <row r="4112" spans="2:5">
      <c r="B4112" s="36"/>
      <c r="C4112" s="84"/>
      <c r="D4112" s="84"/>
      <c r="E4112" s="37"/>
    </row>
    <row r="4113" spans="2:5">
      <c r="B4113" s="36"/>
      <c r="C4113" s="84"/>
      <c r="D4113" s="84"/>
      <c r="E4113" s="37"/>
    </row>
    <row r="4114" spans="2:5">
      <c r="B4114" s="46"/>
      <c r="C4114" s="47"/>
      <c r="D4114" s="47"/>
      <c r="E4114" s="48"/>
    </row>
    <row r="4116" spans="2:5" ht="25.5" customHeight="1">
      <c r="B4116" s="34"/>
      <c r="C4116" s="85" t="s">
        <v>127</v>
      </c>
      <c r="D4116" s="85"/>
      <c r="E4116" s="35"/>
    </row>
    <row r="4117" spans="2:5">
      <c r="B4117" s="36"/>
      <c r="E4117" s="37"/>
    </row>
    <row r="4118" spans="2:5">
      <c r="B4118" s="36"/>
      <c r="C4118" s="38" t="s">
        <v>128</v>
      </c>
      <c r="D4118" s="39" t="str">
        <f>IF(Retenciones!$A126&lt;&gt;"","0000-"&amp;TEXT(Retenciones!$I126,"YYYY")&amp;"-"&amp;TEXT((N('Datos del Cliente'!$C$17)+COUNTIF(Retenciones!$A$5:$A126,"&lt;&gt;")),"000000"),"")</f>
        <v/>
      </c>
      <c r="E4118" s="37"/>
    </row>
    <row r="4119" spans="2:5">
      <c r="B4119" s="36"/>
      <c r="C4119" s="38" t="s">
        <v>129</v>
      </c>
      <c r="D4119" s="39" t="str">
        <f>IF(Retenciones!$A126&lt;&gt;"",TEXT(Retenciones!$I126,"DD/MM/YYYY"),"")</f>
        <v/>
      </c>
      <c r="E4119" s="37"/>
    </row>
    <row r="4120" spans="2:5">
      <c r="B4120" s="36"/>
      <c r="E4120" s="37"/>
    </row>
    <row r="4121" spans="2:5">
      <c r="B4121" s="36"/>
      <c r="C4121" s="86" t="s">
        <v>130</v>
      </c>
      <c r="D4121" s="86"/>
      <c r="E4121" s="37"/>
    </row>
    <row r="4122" spans="2:5">
      <c r="B4122" s="36"/>
      <c r="C4122" s="38" t="s">
        <v>131</v>
      </c>
      <c r="D4122" s="39" t="str">
        <f>IF(Retenciones!$A126&lt;&gt;"",'Datos del Cliente'!$C$7,"")</f>
        <v/>
      </c>
      <c r="E4122" s="37"/>
    </row>
    <row r="4123" spans="2:5">
      <c r="B4123" s="36"/>
      <c r="C4123" s="38" t="s">
        <v>132</v>
      </c>
      <c r="D4123" s="40" t="str">
        <f>IFERROR(IF(Retenciones!$A126&lt;&gt;"",+('Datos del Cliente'!$C$8),""),"")</f>
        <v/>
      </c>
      <c r="E4123" s="37"/>
    </row>
    <row r="4124" spans="2:5" ht="25.5" customHeight="1">
      <c r="B4124" s="36"/>
      <c r="C4124" s="38" t="s">
        <v>133</v>
      </c>
      <c r="D4124" s="41" t="str">
        <f>IF(Retenciones!$A126&lt;&gt;"",'Datos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124" s="37"/>
    </row>
    <row r="4125" spans="2:5">
      <c r="B4125" s="36"/>
      <c r="E4125" s="37"/>
    </row>
    <row r="4126" spans="2:5">
      <c r="B4126" s="36"/>
      <c r="C4126" s="86" t="s">
        <v>134</v>
      </c>
      <c r="D4126" s="86"/>
      <c r="E4126" s="37"/>
    </row>
    <row r="4127" spans="2:5">
      <c r="B4127" s="36"/>
      <c r="C4127" s="38" t="s">
        <v>131</v>
      </c>
      <c r="D4127" s="39" t="str">
        <f>IFERROR(IF(Retenciones!$A126&lt;&gt;"",INDEX('Sujetos Retenidos'!$B$5:$B$204,MATCH(Retenciones!$O126,'Sujetos Retenidos'!$A$5:$A$204,0)),""),"")</f>
        <v/>
      </c>
      <c r="E4127" s="37"/>
    </row>
    <row r="4128" spans="2:5">
      <c r="B4128" s="36"/>
      <c r="C4128" s="38" t="s">
        <v>132</v>
      </c>
      <c r="D4128" s="40" t="str">
        <f>IFERROR(IF(Retenciones!$A126&lt;&gt;"",+INDEX('Sujetos Retenidos'!$A$5:$A$204,MATCH(Retenciones!$O126,'Sujetos Retenidos'!$A$5:$A$204,0)),""),"")</f>
        <v/>
      </c>
      <c r="E4128" s="37"/>
    </row>
    <row r="4129" spans="2:5" ht="25.5" customHeight="1">
      <c r="B4129" s="36"/>
      <c r="C4129" s="38" t="s">
        <v>133</v>
      </c>
      <c r="D4129" s="41" t="str">
        <f>IFERROR(IF(Retenciones!$A126&lt;&gt;"",INDEX('Sujetos Retenidos'!$C$5:$C$204,MATCH(Retenciones!$O126,'Sujetos Retenidos'!$A$5:$A$204,0))&amp;" Localidad: "&amp;INDEX('Sujetos Retenidos'!$D$5:$D$204,MATCH(Retenciones!$O126,'Sujetos Retenidos'!$A$5:$A$204,0))&amp;" Provincia: "&amp;IF(ISNUMBER(SEARCH(" - ",INDEX('Sujetos Retenidos'!$E$5:$E$204,MATCH(Retenciones!$O126,'Sujetos Retenidos'!$A$5:$A$204,0)))),MID(INDEX('Sujetos Retenidos'!$E$5:$E$204,MATCH(Retenciones!$O126,'Sujetos Retenidos'!$A$5:$A$204,0)),SEARCH(" - ",INDEX('Sujetos Retenidos'!$E$5:$E$204,MATCH(Retenciones!$O126,'Sujetos Retenidos'!$A$5:$A$204,0)))+3,255),INDEX('Sujetos Retenidos'!$E$5:$E$204,MATCH(Retenciones!$O126,'Sujetos Retenidos'!$A$5:$A$204,0)))&amp;" C.P.: "&amp;INDEX('Sujetos Retenidos'!$F$5:$F$204,MATCH(Retenciones!$O126,'Sujetos Retenidos'!$A$5:$A$204,0)),""),"")</f>
        <v/>
      </c>
      <c r="E4129" s="37"/>
    </row>
    <row r="4130" spans="2:5">
      <c r="B4130" s="36"/>
      <c r="E4130" s="37"/>
    </row>
    <row r="4131" spans="2:5">
      <c r="B4131" s="36"/>
      <c r="C4131" s="86" t="s">
        <v>135</v>
      </c>
      <c r="D4131" s="86"/>
      <c r="E4131" s="37"/>
    </row>
    <row r="4132" spans="2:5" ht="21.75" customHeight="1">
      <c r="B4132" s="36"/>
      <c r="C4132" s="38" t="s">
        <v>136</v>
      </c>
      <c r="D4132" s="41" t="str">
        <f>IF(Retenciones!$A126&lt;&gt;"",SUBSTITUTE(IF(ISNUMBER(SEARCH(" (",IF(ISNUMBER(SEARCH(" - ",Retenciones!$E126)),MID(Retenciones!$E126,SEARCH(" - ",Retenciones!$E126)+3,255),Retenciones!$E126))),LEFT(IF(ISNUMBER(SEARCH(" - ",Retenciones!$E126)),MID(Retenciones!$E126,SEARCH(" - ",Retenciones!$E126)+3,255),Retenciones!$E126),SEARCH(" (",IF(ISNUMBER(SEARCH(" - ",Retenciones!$E126)),MID(Retenciones!$E126,SEARCH(" - ",Retenciones!$E126)+3,255),Retenciones!$E126))-1),IF(ISNUMBER(SEARCH(" - ",Retenciones!$E126)),MID(Retenciones!$E126,SEARCH(" - ",Retenciones!$E126)+3,255),Retenciones!$E126)),"—","-"),"")</f>
        <v/>
      </c>
      <c r="E4132" s="37"/>
    </row>
    <row r="4133" spans="2:5" ht="21.75" customHeight="1">
      <c r="B4133" s="36"/>
      <c r="C4133" s="38" t="s">
        <v>137</v>
      </c>
      <c r="D4133" s="41" t="str">
        <f>IF(Retenciones!$A126&lt;&gt;"",IF(ISNUMBER(SEARCH(" - ",Retenciones!$F126)),MID(Retenciones!$F126,SEARCH(" - ",Retenciones!$F126)+3,255),Retenciones!$F126),"")</f>
        <v/>
      </c>
      <c r="E4133" s="37"/>
    </row>
    <row r="4134" spans="2:5" ht="21.75" customHeight="1">
      <c r="B4134" s="36"/>
      <c r="C4134" s="38" t="s">
        <v>138</v>
      </c>
      <c r="D4134" s="41" t="str">
        <f>IF(Retenciones!$A126&lt;&gt;"",Retenciones!$A126&amp;" Nro. "&amp;TEXT(Retenciones!$C126,"000000000000"),"")</f>
        <v/>
      </c>
      <c r="E4134" s="37"/>
    </row>
    <row r="4135" spans="2:5">
      <c r="B4135" s="36"/>
      <c r="C4135" s="38" t="s">
        <v>139</v>
      </c>
      <c r="D4135" s="42" t="str">
        <f>IF(Retenciones!$A126&lt;&gt;"","$ "&amp;IF(MID(TEXT(INT(ROUND(Retenciones!$D126,2)),"000000000000"),1,3)&lt;&gt;"000",TEXT(VALUE(MID(TEXT(INT(ROUND(Retenciones!$D126,2)),"000000000000"),1,3)),"0")&amp;"."&amp;MID(TEXT(INT(ROUND(Retenciones!$D126,2)),"000000000000"),4,3)&amp;"."&amp;MID(TEXT(INT(ROUND(Retenciones!$D126,2)),"000000000000"),7,3)&amp;"."&amp;MID(TEXT(INT(ROUND(Retenciones!$D126,2)),"000000000000"),10,3),IF(MID(TEXT(INT(ROUND(Retenciones!$D126,2)),"000000000000"),4,3)&lt;&gt;"000",TEXT(VALUE(MID(TEXT(INT(ROUND(Retenciones!$D126,2)),"000000000000"),4,3)),"0")&amp;"."&amp;MID(TEXT(INT(ROUND(Retenciones!$D126,2)),"000000000000"),7,3)&amp;"."&amp;MID(TEXT(INT(ROUND(Retenciones!$D126,2)),"000000000000"),10,3),IF(MID(TEXT(INT(ROUND(Retenciones!$D126,2)),"000000000000"),7,3)&lt;&gt;"000",TEXT(VALUE(MID(TEXT(INT(ROUND(Retenciones!$D126,2)),"000000000000"),7,3)),"0")&amp;"."&amp;MID(TEXT(INT(ROUND(Retenciones!$D126,2)),"000000000000"),10,3),TEXT(VALUE(MID(TEXT(INT(ROUND(Retenciones!$D126,2)),"000000000000"),10,3)),"0"))))&amp;","&amp;TEXT(ROUND((ROUND(Retenciones!$D126,2)-INT(ROUND(Retenciones!$D126,2)))*100,0),"00"),"")</f>
        <v/>
      </c>
      <c r="E4135" s="37"/>
    </row>
    <row r="4136" spans="2:5">
      <c r="B4136" s="36"/>
      <c r="C4136" s="38" t="s">
        <v>140</v>
      </c>
      <c r="D4136" s="39" t="str">
        <f>IF(Retenciones!$A126&lt;&gt;"","NO","")</f>
        <v/>
      </c>
      <c r="E4136" s="37"/>
    </row>
    <row r="4137" spans="2:5">
      <c r="B4137" s="36"/>
      <c r="C4137" s="38" t="s">
        <v>141</v>
      </c>
      <c r="D4137" s="43" t="str">
        <f>IF(Retenciones!$A126&lt;&gt;"","$ "&amp;IF(MID(TEXT(INT(ROUND(Retenciones!$K126,2)),"000000000000"),1,3)&lt;&gt;"000",TEXT(VALUE(MID(TEXT(INT(ROUND(Retenciones!$K126,2)),"000000000000"),1,3)),"0")&amp;"."&amp;MID(TEXT(INT(ROUND(Retenciones!$K126,2)),"000000000000"),4,3)&amp;"."&amp;MID(TEXT(INT(ROUND(Retenciones!$K126,2)),"000000000000"),7,3)&amp;"."&amp;MID(TEXT(INT(ROUND(Retenciones!$K126,2)),"000000000000"),10,3),IF(MID(TEXT(INT(ROUND(Retenciones!$K126,2)),"000000000000"),4,3)&lt;&gt;"000",TEXT(VALUE(MID(TEXT(INT(ROUND(Retenciones!$K126,2)),"000000000000"),4,3)),"0")&amp;"."&amp;MID(TEXT(INT(ROUND(Retenciones!$K126,2)),"000000000000"),7,3)&amp;"."&amp;MID(TEXT(INT(ROUND(Retenciones!$K126,2)),"000000000000"),10,3),IF(MID(TEXT(INT(ROUND(Retenciones!$K126,2)),"000000000000"),7,3)&lt;&gt;"000",TEXT(VALUE(MID(TEXT(INT(ROUND(Retenciones!$K126,2)),"000000000000"),7,3)),"0")&amp;"."&amp;MID(TEXT(INT(ROUND(Retenciones!$K126,2)),"000000000000"),10,3),TEXT(VALUE(MID(TEXT(INT(ROUND(Retenciones!$K126,2)),"000000000000"),10,3)),"0"))))&amp;","&amp;TEXT(ROUND((ROUND(Retenciones!$K126,2)-INT(ROUND(Retenciones!$K126,2)))*100,0),"00"),"")</f>
        <v/>
      </c>
      <c r="E4137" s="37"/>
    </row>
    <row r="4138" spans="2:5">
      <c r="B4138" s="36"/>
      <c r="E4138" s="37"/>
    </row>
    <row r="4139" spans="2:5">
      <c r="B4139" s="36"/>
      <c r="E4139" s="37"/>
    </row>
    <row r="4140" spans="2:5">
      <c r="B4140" s="36"/>
      <c r="C4140" s="44" t="s">
        <v>142</v>
      </c>
      <c r="D4140" s="45"/>
      <c r="E4140" s="37"/>
    </row>
    <row r="4141" spans="2:5">
      <c r="B4141" s="36"/>
      <c r="E4141" s="37"/>
    </row>
    <row r="4142" spans="2:5">
      <c r="B4142" s="36"/>
      <c r="C4142" s="38" t="s">
        <v>143</v>
      </c>
      <c r="D4142" s="39" t="str">
        <f>IF(Retenciones!$A126&lt;&gt;"",'Datos del Cliente'!$C$7,"")</f>
        <v/>
      </c>
      <c r="E4142" s="37"/>
    </row>
    <row r="4143" spans="2:5">
      <c r="B4143" s="36"/>
      <c r="C4143" s="38" t="s">
        <v>144</v>
      </c>
      <c r="D4143" s="39" t="str">
        <f>IF(Retenciones!$A126&lt;&gt;"",'Datos del Cliente'!$C$14,"")</f>
        <v/>
      </c>
      <c r="E4143" s="37"/>
    </row>
    <row r="4144" spans="2:5">
      <c r="B4144" s="36"/>
      <c r="E4144" s="37"/>
    </row>
    <row r="4145" spans="2:5" ht="15" customHeight="1">
      <c r="B4145" s="36"/>
      <c r="C4145" s="84" t="s">
        <v>145</v>
      </c>
      <c r="D4145" s="84"/>
      <c r="E4145" s="37"/>
    </row>
    <row r="4146" spans="2:5">
      <c r="B4146" s="36"/>
      <c r="C4146" s="84"/>
      <c r="D4146" s="84"/>
      <c r="E4146" s="37"/>
    </row>
    <row r="4147" spans="2:5">
      <c r="B4147" s="36"/>
      <c r="C4147" s="84"/>
      <c r="D4147" s="84"/>
      <c r="E4147" s="37"/>
    </row>
    <row r="4148" spans="2:5">
      <c r="B4148" s="46"/>
      <c r="C4148" s="47"/>
      <c r="D4148" s="47"/>
      <c r="E4148" s="48"/>
    </row>
    <row r="4150" spans="2:5" ht="25.5" customHeight="1">
      <c r="B4150" s="34"/>
      <c r="C4150" s="85" t="s">
        <v>127</v>
      </c>
      <c r="D4150" s="85"/>
      <c r="E4150" s="35"/>
    </row>
    <row r="4151" spans="2:5">
      <c r="B4151" s="36"/>
      <c r="E4151" s="37"/>
    </row>
    <row r="4152" spans="2:5">
      <c r="B4152" s="36"/>
      <c r="C4152" s="38" t="s">
        <v>128</v>
      </c>
      <c r="D4152" s="39" t="str">
        <f>IF(Retenciones!$A127&lt;&gt;"","0000-"&amp;TEXT(Retenciones!$I127,"YYYY")&amp;"-"&amp;TEXT((N('Datos del Cliente'!$C$17)+COUNTIF(Retenciones!$A$5:$A127,"&lt;&gt;")),"000000"),"")</f>
        <v/>
      </c>
      <c r="E4152" s="37"/>
    </row>
    <row r="4153" spans="2:5">
      <c r="B4153" s="36"/>
      <c r="C4153" s="38" t="s">
        <v>129</v>
      </c>
      <c r="D4153" s="39" t="str">
        <f>IF(Retenciones!$A127&lt;&gt;"",TEXT(Retenciones!$I127,"DD/MM/YYYY"),"")</f>
        <v/>
      </c>
      <c r="E4153" s="37"/>
    </row>
    <row r="4154" spans="2:5">
      <c r="B4154" s="36"/>
      <c r="E4154" s="37"/>
    </row>
    <row r="4155" spans="2:5">
      <c r="B4155" s="36"/>
      <c r="C4155" s="86" t="s">
        <v>130</v>
      </c>
      <c r="D4155" s="86"/>
      <c r="E4155" s="37"/>
    </row>
    <row r="4156" spans="2:5">
      <c r="B4156" s="36"/>
      <c r="C4156" s="38" t="s">
        <v>131</v>
      </c>
      <c r="D4156" s="39" t="str">
        <f>IF(Retenciones!$A127&lt;&gt;"",'Datos del Cliente'!$C$7,"")</f>
        <v/>
      </c>
      <c r="E4156" s="37"/>
    </row>
    <row r="4157" spans="2:5">
      <c r="B4157" s="36"/>
      <c r="C4157" s="38" t="s">
        <v>132</v>
      </c>
      <c r="D4157" s="40" t="str">
        <f>IFERROR(IF(Retenciones!$A127&lt;&gt;"",+('Datos del Cliente'!$C$8),""),"")</f>
        <v/>
      </c>
      <c r="E4157" s="37"/>
    </row>
    <row r="4158" spans="2:5" ht="25.5" customHeight="1">
      <c r="B4158" s="36"/>
      <c r="C4158" s="38" t="s">
        <v>133</v>
      </c>
      <c r="D4158" s="41" t="str">
        <f>IF(Retenciones!$A127&lt;&gt;"",'Datos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158" s="37"/>
    </row>
    <row r="4159" spans="2:5">
      <c r="B4159" s="36"/>
      <c r="E4159" s="37"/>
    </row>
    <row r="4160" spans="2:5">
      <c r="B4160" s="36"/>
      <c r="C4160" s="86" t="s">
        <v>134</v>
      </c>
      <c r="D4160" s="86"/>
      <c r="E4160" s="37"/>
    </row>
    <row r="4161" spans="2:5">
      <c r="B4161" s="36"/>
      <c r="C4161" s="38" t="s">
        <v>131</v>
      </c>
      <c r="D4161" s="39" t="str">
        <f>IFERROR(IF(Retenciones!$A127&lt;&gt;"",INDEX('Sujetos Retenidos'!$B$5:$B$204,MATCH(Retenciones!$O127,'Sujetos Retenidos'!$A$5:$A$204,0)),""),"")</f>
        <v/>
      </c>
      <c r="E4161" s="37"/>
    </row>
    <row r="4162" spans="2:5">
      <c r="B4162" s="36"/>
      <c r="C4162" s="38" t="s">
        <v>132</v>
      </c>
      <c r="D4162" s="40" t="str">
        <f>IFERROR(IF(Retenciones!$A127&lt;&gt;"",+INDEX('Sujetos Retenidos'!$A$5:$A$204,MATCH(Retenciones!$O127,'Sujetos Retenidos'!$A$5:$A$204,0)),""),"")</f>
        <v/>
      </c>
      <c r="E4162" s="37"/>
    </row>
    <row r="4163" spans="2:5" ht="25.5" customHeight="1">
      <c r="B4163" s="36"/>
      <c r="C4163" s="38" t="s">
        <v>133</v>
      </c>
      <c r="D4163" s="41" t="str">
        <f>IFERROR(IF(Retenciones!$A127&lt;&gt;"",INDEX('Sujetos Retenidos'!$C$5:$C$204,MATCH(Retenciones!$O127,'Sujetos Retenidos'!$A$5:$A$204,0))&amp;" Localidad: "&amp;INDEX('Sujetos Retenidos'!$D$5:$D$204,MATCH(Retenciones!$O127,'Sujetos Retenidos'!$A$5:$A$204,0))&amp;" Provincia: "&amp;IF(ISNUMBER(SEARCH(" - ",INDEX('Sujetos Retenidos'!$E$5:$E$204,MATCH(Retenciones!$O127,'Sujetos Retenidos'!$A$5:$A$204,0)))),MID(INDEX('Sujetos Retenidos'!$E$5:$E$204,MATCH(Retenciones!$O127,'Sujetos Retenidos'!$A$5:$A$204,0)),SEARCH(" - ",INDEX('Sujetos Retenidos'!$E$5:$E$204,MATCH(Retenciones!$O127,'Sujetos Retenidos'!$A$5:$A$204,0)))+3,255),INDEX('Sujetos Retenidos'!$E$5:$E$204,MATCH(Retenciones!$O127,'Sujetos Retenidos'!$A$5:$A$204,0)))&amp;" C.P.: "&amp;INDEX('Sujetos Retenidos'!$F$5:$F$204,MATCH(Retenciones!$O127,'Sujetos Retenidos'!$A$5:$A$204,0)),""),"")</f>
        <v/>
      </c>
      <c r="E4163" s="37"/>
    </row>
    <row r="4164" spans="2:5">
      <c r="B4164" s="36"/>
      <c r="E4164" s="37"/>
    </row>
    <row r="4165" spans="2:5">
      <c r="B4165" s="36"/>
      <c r="C4165" s="86" t="s">
        <v>135</v>
      </c>
      <c r="D4165" s="86"/>
      <c r="E4165" s="37"/>
    </row>
    <row r="4166" spans="2:5" ht="21.75" customHeight="1">
      <c r="B4166" s="36"/>
      <c r="C4166" s="38" t="s">
        <v>136</v>
      </c>
      <c r="D4166" s="41" t="str">
        <f>IF(Retenciones!$A127&lt;&gt;"",SUBSTITUTE(IF(ISNUMBER(SEARCH(" (",IF(ISNUMBER(SEARCH(" - ",Retenciones!$E127)),MID(Retenciones!$E127,SEARCH(" - ",Retenciones!$E127)+3,255),Retenciones!$E127))),LEFT(IF(ISNUMBER(SEARCH(" - ",Retenciones!$E127)),MID(Retenciones!$E127,SEARCH(" - ",Retenciones!$E127)+3,255),Retenciones!$E127),SEARCH(" (",IF(ISNUMBER(SEARCH(" - ",Retenciones!$E127)),MID(Retenciones!$E127,SEARCH(" - ",Retenciones!$E127)+3,255),Retenciones!$E127))-1),IF(ISNUMBER(SEARCH(" - ",Retenciones!$E127)),MID(Retenciones!$E127,SEARCH(" - ",Retenciones!$E127)+3,255),Retenciones!$E127)),"—","-"),"")</f>
        <v/>
      </c>
      <c r="E4166" s="37"/>
    </row>
    <row r="4167" spans="2:5" ht="21.75" customHeight="1">
      <c r="B4167" s="36"/>
      <c r="C4167" s="38" t="s">
        <v>137</v>
      </c>
      <c r="D4167" s="41" t="str">
        <f>IF(Retenciones!$A127&lt;&gt;"",IF(ISNUMBER(SEARCH(" - ",Retenciones!$F127)),MID(Retenciones!$F127,SEARCH(" - ",Retenciones!$F127)+3,255),Retenciones!$F127),"")</f>
        <v/>
      </c>
      <c r="E4167" s="37"/>
    </row>
    <row r="4168" spans="2:5" ht="21.75" customHeight="1">
      <c r="B4168" s="36"/>
      <c r="C4168" s="38" t="s">
        <v>138</v>
      </c>
      <c r="D4168" s="41" t="str">
        <f>IF(Retenciones!$A127&lt;&gt;"",Retenciones!$A127&amp;" Nro. "&amp;TEXT(Retenciones!$C127,"000000000000"),"")</f>
        <v/>
      </c>
      <c r="E4168" s="37"/>
    </row>
    <row r="4169" spans="2:5">
      <c r="B4169" s="36"/>
      <c r="C4169" s="38" t="s">
        <v>139</v>
      </c>
      <c r="D4169" s="42" t="str">
        <f>IF(Retenciones!$A127&lt;&gt;"","$ "&amp;IF(MID(TEXT(INT(ROUND(Retenciones!$D127,2)),"000000000000"),1,3)&lt;&gt;"000",TEXT(VALUE(MID(TEXT(INT(ROUND(Retenciones!$D127,2)),"000000000000"),1,3)),"0")&amp;"."&amp;MID(TEXT(INT(ROUND(Retenciones!$D127,2)),"000000000000"),4,3)&amp;"."&amp;MID(TEXT(INT(ROUND(Retenciones!$D127,2)),"000000000000"),7,3)&amp;"."&amp;MID(TEXT(INT(ROUND(Retenciones!$D127,2)),"000000000000"),10,3),IF(MID(TEXT(INT(ROUND(Retenciones!$D127,2)),"000000000000"),4,3)&lt;&gt;"000",TEXT(VALUE(MID(TEXT(INT(ROUND(Retenciones!$D127,2)),"000000000000"),4,3)),"0")&amp;"."&amp;MID(TEXT(INT(ROUND(Retenciones!$D127,2)),"000000000000"),7,3)&amp;"."&amp;MID(TEXT(INT(ROUND(Retenciones!$D127,2)),"000000000000"),10,3),IF(MID(TEXT(INT(ROUND(Retenciones!$D127,2)),"000000000000"),7,3)&lt;&gt;"000",TEXT(VALUE(MID(TEXT(INT(ROUND(Retenciones!$D127,2)),"000000000000"),7,3)),"0")&amp;"."&amp;MID(TEXT(INT(ROUND(Retenciones!$D127,2)),"000000000000"),10,3),TEXT(VALUE(MID(TEXT(INT(ROUND(Retenciones!$D127,2)),"000000000000"),10,3)),"0"))))&amp;","&amp;TEXT(ROUND((ROUND(Retenciones!$D127,2)-INT(ROUND(Retenciones!$D127,2)))*100,0),"00"),"")</f>
        <v/>
      </c>
      <c r="E4169" s="37"/>
    </row>
    <row r="4170" spans="2:5">
      <c r="B4170" s="36"/>
      <c r="C4170" s="38" t="s">
        <v>140</v>
      </c>
      <c r="D4170" s="39" t="str">
        <f>IF(Retenciones!$A127&lt;&gt;"","NO","")</f>
        <v/>
      </c>
      <c r="E4170" s="37"/>
    </row>
    <row r="4171" spans="2:5">
      <c r="B4171" s="36"/>
      <c r="C4171" s="38" t="s">
        <v>141</v>
      </c>
      <c r="D4171" s="43" t="str">
        <f>IF(Retenciones!$A127&lt;&gt;"","$ "&amp;IF(MID(TEXT(INT(ROUND(Retenciones!$K127,2)),"000000000000"),1,3)&lt;&gt;"000",TEXT(VALUE(MID(TEXT(INT(ROUND(Retenciones!$K127,2)),"000000000000"),1,3)),"0")&amp;"."&amp;MID(TEXT(INT(ROUND(Retenciones!$K127,2)),"000000000000"),4,3)&amp;"."&amp;MID(TEXT(INT(ROUND(Retenciones!$K127,2)),"000000000000"),7,3)&amp;"."&amp;MID(TEXT(INT(ROUND(Retenciones!$K127,2)),"000000000000"),10,3),IF(MID(TEXT(INT(ROUND(Retenciones!$K127,2)),"000000000000"),4,3)&lt;&gt;"000",TEXT(VALUE(MID(TEXT(INT(ROUND(Retenciones!$K127,2)),"000000000000"),4,3)),"0")&amp;"."&amp;MID(TEXT(INT(ROUND(Retenciones!$K127,2)),"000000000000"),7,3)&amp;"."&amp;MID(TEXT(INT(ROUND(Retenciones!$K127,2)),"000000000000"),10,3),IF(MID(TEXT(INT(ROUND(Retenciones!$K127,2)),"000000000000"),7,3)&lt;&gt;"000",TEXT(VALUE(MID(TEXT(INT(ROUND(Retenciones!$K127,2)),"000000000000"),7,3)),"0")&amp;"."&amp;MID(TEXT(INT(ROUND(Retenciones!$K127,2)),"000000000000"),10,3),TEXT(VALUE(MID(TEXT(INT(ROUND(Retenciones!$K127,2)),"000000000000"),10,3)),"0"))))&amp;","&amp;TEXT(ROUND((ROUND(Retenciones!$K127,2)-INT(ROUND(Retenciones!$K127,2)))*100,0),"00"),"")</f>
        <v/>
      </c>
      <c r="E4171" s="37"/>
    </row>
    <row r="4172" spans="2:5">
      <c r="B4172" s="36"/>
      <c r="E4172" s="37"/>
    </row>
    <row r="4173" spans="2:5">
      <c r="B4173" s="36"/>
      <c r="E4173" s="37"/>
    </row>
    <row r="4174" spans="2:5">
      <c r="B4174" s="36"/>
      <c r="C4174" s="44" t="s">
        <v>142</v>
      </c>
      <c r="D4174" s="45"/>
      <c r="E4174" s="37"/>
    </row>
    <row r="4175" spans="2:5">
      <c r="B4175" s="36"/>
      <c r="E4175" s="37"/>
    </row>
    <row r="4176" spans="2:5">
      <c r="B4176" s="36"/>
      <c r="C4176" s="38" t="s">
        <v>143</v>
      </c>
      <c r="D4176" s="39" t="str">
        <f>IF(Retenciones!$A127&lt;&gt;"",'Datos del Cliente'!$C$7,"")</f>
        <v/>
      </c>
      <c r="E4176" s="37"/>
    </row>
    <row r="4177" spans="2:5">
      <c r="B4177" s="36"/>
      <c r="C4177" s="38" t="s">
        <v>144</v>
      </c>
      <c r="D4177" s="39" t="str">
        <f>IF(Retenciones!$A127&lt;&gt;"",'Datos del Cliente'!$C$14,"")</f>
        <v/>
      </c>
      <c r="E4177" s="37"/>
    </row>
    <row r="4178" spans="2:5">
      <c r="B4178" s="36"/>
      <c r="E4178" s="37"/>
    </row>
    <row r="4179" spans="2:5" ht="15" customHeight="1">
      <c r="B4179" s="36"/>
      <c r="C4179" s="84" t="s">
        <v>145</v>
      </c>
      <c r="D4179" s="84"/>
      <c r="E4179" s="37"/>
    </row>
    <row r="4180" spans="2:5">
      <c r="B4180" s="36"/>
      <c r="C4180" s="84"/>
      <c r="D4180" s="84"/>
      <c r="E4180" s="37"/>
    </row>
    <row r="4181" spans="2:5">
      <c r="B4181" s="36"/>
      <c r="C4181" s="84"/>
      <c r="D4181" s="84"/>
      <c r="E4181" s="37"/>
    </row>
    <row r="4182" spans="2:5">
      <c r="B4182" s="46"/>
      <c r="C4182" s="47"/>
      <c r="D4182" s="47"/>
      <c r="E4182" s="48"/>
    </row>
    <row r="4184" spans="2:5" ht="25.5" customHeight="1">
      <c r="B4184" s="34"/>
      <c r="C4184" s="85" t="s">
        <v>127</v>
      </c>
      <c r="D4184" s="85"/>
      <c r="E4184" s="35"/>
    </row>
    <row r="4185" spans="2:5">
      <c r="B4185" s="36"/>
      <c r="E4185" s="37"/>
    </row>
    <row r="4186" spans="2:5">
      <c r="B4186" s="36"/>
      <c r="C4186" s="38" t="s">
        <v>128</v>
      </c>
      <c r="D4186" s="39" t="str">
        <f>IF(Retenciones!$A128&lt;&gt;"","0000-"&amp;TEXT(Retenciones!$I128,"YYYY")&amp;"-"&amp;TEXT((N('Datos del Cliente'!$C$17)+COUNTIF(Retenciones!$A$5:$A128,"&lt;&gt;")),"000000"),"")</f>
        <v/>
      </c>
      <c r="E4186" s="37"/>
    </row>
    <row r="4187" spans="2:5">
      <c r="B4187" s="36"/>
      <c r="C4187" s="38" t="s">
        <v>129</v>
      </c>
      <c r="D4187" s="39" t="str">
        <f>IF(Retenciones!$A128&lt;&gt;"",TEXT(Retenciones!$I128,"DD/MM/YYYY"),"")</f>
        <v/>
      </c>
      <c r="E4187" s="37"/>
    </row>
    <row r="4188" spans="2:5">
      <c r="B4188" s="36"/>
      <c r="E4188" s="37"/>
    </row>
    <row r="4189" spans="2:5">
      <c r="B4189" s="36"/>
      <c r="C4189" s="86" t="s">
        <v>130</v>
      </c>
      <c r="D4189" s="86"/>
      <c r="E4189" s="37"/>
    </row>
    <row r="4190" spans="2:5">
      <c r="B4190" s="36"/>
      <c r="C4190" s="38" t="s">
        <v>131</v>
      </c>
      <c r="D4190" s="39" t="str">
        <f>IF(Retenciones!$A128&lt;&gt;"",'Datos del Cliente'!$C$7,"")</f>
        <v/>
      </c>
      <c r="E4190" s="37"/>
    </row>
    <row r="4191" spans="2:5">
      <c r="B4191" s="36"/>
      <c r="C4191" s="38" t="s">
        <v>132</v>
      </c>
      <c r="D4191" s="40" t="str">
        <f>IFERROR(IF(Retenciones!$A128&lt;&gt;"",+('Datos del Cliente'!$C$8),""),"")</f>
        <v/>
      </c>
      <c r="E4191" s="37"/>
    </row>
    <row r="4192" spans="2:5" ht="25.5" customHeight="1">
      <c r="B4192" s="36"/>
      <c r="C4192" s="38" t="s">
        <v>133</v>
      </c>
      <c r="D4192" s="41" t="str">
        <f>IF(Retenciones!$A128&lt;&gt;"",'Datos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192" s="37"/>
    </row>
    <row r="4193" spans="2:5">
      <c r="B4193" s="36"/>
      <c r="E4193" s="37"/>
    </row>
    <row r="4194" spans="2:5">
      <c r="B4194" s="36"/>
      <c r="C4194" s="86" t="s">
        <v>134</v>
      </c>
      <c r="D4194" s="86"/>
      <c r="E4194" s="37"/>
    </row>
    <row r="4195" spans="2:5">
      <c r="B4195" s="36"/>
      <c r="C4195" s="38" t="s">
        <v>131</v>
      </c>
      <c r="D4195" s="39" t="str">
        <f>IFERROR(IF(Retenciones!$A128&lt;&gt;"",INDEX('Sujetos Retenidos'!$B$5:$B$204,MATCH(Retenciones!$O128,'Sujetos Retenidos'!$A$5:$A$204,0)),""),"")</f>
        <v/>
      </c>
      <c r="E4195" s="37"/>
    </row>
    <row r="4196" spans="2:5">
      <c r="B4196" s="36"/>
      <c r="C4196" s="38" t="s">
        <v>132</v>
      </c>
      <c r="D4196" s="40" t="str">
        <f>IFERROR(IF(Retenciones!$A128&lt;&gt;"",+INDEX('Sujetos Retenidos'!$A$5:$A$204,MATCH(Retenciones!$O128,'Sujetos Retenidos'!$A$5:$A$204,0)),""),"")</f>
        <v/>
      </c>
      <c r="E4196" s="37"/>
    </row>
    <row r="4197" spans="2:5" ht="25.5" customHeight="1">
      <c r="B4197" s="36"/>
      <c r="C4197" s="38" t="s">
        <v>133</v>
      </c>
      <c r="D4197" s="41" t="str">
        <f>IFERROR(IF(Retenciones!$A128&lt;&gt;"",INDEX('Sujetos Retenidos'!$C$5:$C$204,MATCH(Retenciones!$O128,'Sujetos Retenidos'!$A$5:$A$204,0))&amp;" Localidad: "&amp;INDEX('Sujetos Retenidos'!$D$5:$D$204,MATCH(Retenciones!$O128,'Sujetos Retenidos'!$A$5:$A$204,0))&amp;" Provincia: "&amp;IF(ISNUMBER(SEARCH(" - ",INDEX('Sujetos Retenidos'!$E$5:$E$204,MATCH(Retenciones!$O128,'Sujetos Retenidos'!$A$5:$A$204,0)))),MID(INDEX('Sujetos Retenidos'!$E$5:$E$204,MATCH(Retenciones!$O128,'Sujetos Retenidos'!$A$5:$A$204,0)),SEARCH(" - ",INDEX('Sujetos Retenidos'!$E$5:$E$204,MATCH(Retenciones!$O128,'Sujetos Retenidos'!$A$5:$A$204,0)))+3,255),INDEX('Sujetos Retenidos'!$E$5:$E$204,MATCH(Retenciones!$O128,'Sujetos Retenidos'!$A$5:$A$204,0)))&amp;" C.P.: "&amp;INDEX('Sujetos Retenidos'!$F$5:$F$204,MATCH(Retenciones!$O128,'Sujetos Retenidos'!$A$5:$A$204,0)),""),"")</f>
        <v/>
      </c>
      <c r="E4197" s="37"/>
    </row>
    <row r="4198" spans="2:5">
      <c r="B4198" s="36"/>
      <c r="E4198" s="37"/>
    </row>
    <row r="4199" spans="2:5">
      <c r="B4199" s="36"/>
      <c r="C4199" s="86" t="s">
        <v>135</v>
      </c>
      <c r="D4199" s="86"/>
      <c r="E4199" s="37"/>
    </row>
    <row r="4200" spans="2:5" ht="21.75" customHeight="1">
      <c r="B4200" s="36"/>
      <c r="C4200" s="38" t="s">
        <v>136</v>
      </c>
      <c r="D4200" s="41" t="str">
        <f>IF(Retenciones!$A128&lt;&gt;"",SUBSTITUTE(IF(ISNUMBER(SEARCH(" (",IF(ISNUMBER(SEARCH(" - ",Retenciones!$E128)),MID(Retenciones!$E128,SEARCH(" - ",Retenciones!$E128)+3,255),Retenciones!$E128))),LEFT(IF(ISNUMBER(SEARCH(" - ",Retenciones!$E128)),MID(Retenciones!$E128,SEARCH(" - ",Retenciones!$E128)+3,255),Retenciones!$E128),SEARCH(" (",IF(ISNUMBER(SEARCH(" - ",Retenciones!$E128)),MID(Retenciones!$E128,SEARCH(" - ",Retenciones!$E128)+3,255),Retenciones!$E128))-1),IF(ISNUMBER(SEARCH(" - ",Retenciones!$E128)),MID(Retenciones!$E128,SEARCH(" - ",Retenciones!$E128)+3,255),Retenciones!$E128)),"—","-"),"")</f>
        <v/>
      </c>
      <c r="E4200" s="37"/>
    </row>
    <row r="4201" spans="2:5" ht="21.75" customHeight="1">
      <c r="B4201" s="36"/>
      <c r="C4201" s="38" t="s">
        <v>137</v>
      </c>
      <c r="D4201" s="41" t="str">
        <f>IF(Retenciones!$A128&lt;&gt;"",IF(ISNUMBER(SEARCH(" - ",Retenciones!$F128)),MID(Retenciones!$F128,SEARCH(" - ",Retenciones!$F128)+3,255),Retenciones!$F128),"")</f>
        <v/>
      </c>
      <c r="E4201" s="37"/>
    </row>
    <row r="4202" spans="2:5" ht="21.75" customHeight="1">
      <c r="B4202" s="36"/>
      <c r="C4202" s="38" t="s">
        <v>138</v>
      </c>
      <c r="D4202" s="41" t="str">
        <f>IF(Retenciones!$A128&lt;&gt;"",Retenciones!$A128&amp;" Nro. "&amp;TEXT(Retenciones!$C128,"000000000000"),"")</f>
        <v/>
      </c>
      <c r="E4202" s="37"/>
    </row>
    <row r="4203" spans="2:5">
      <c r="B4203" s="36"/>
      <c r="C4203" s="38" t="s">
        <v>139</v>
      </c>
      <c r="D4203" s="42" t="str">
        <f>IF(Retenciones!$A128&lt;&gt;"","$ "&amp;IF(MID(TEXT(INT(ROUND(Retenciones!$D128,2)),"000000000000"),1,3)&lt;&gt;"000",TEXT(VALUE(MID(TEXT(INT(ROUND(Retenciones!$D128,2)),"000000000000"),1,3)),"0")&amp;"."&amp;MID(TEXT(INT(ROUND(Retenciones!$D128,2)),"000000000000"),4,3)&amp;"."&amp;MID(TEXT(INT(ROUND(Retenciones!$D128,2)),"000000000000"),7,3)&amp;"."&amp;MID(TEXT(INT(ROUND(Retenciones!$D128,2)),"000000000000"),10,3),IF(MID(TEXT(INT(ROUND(Retenciones!$D128,2)),"000000000000"),4,3)&lt;&gt;"000",TEXT(VALUE(MID(TEXT(INT(ROUND(Retenciones!$D128,2)),"000000000000"),4,3)),"0")&amp;"."&amp;MID(TEXT(INT(ROUND(Retenciones!$D128,2)),"000000000000"),7,3)&amp;"."&amp;MID(TEXT(INT(ROUND(Retenciones!$D128,2)),"000000000000"),10,3),IF(MID(TEXT(INT(ROUND(Retenciones!$D128,2)),"000000000000"),7,3)&lt;&gt;"000",TEXT(VALUE(MID(TEXT(INT(ROUND(Retenciones!$D128,2)),"000000000000"),7,3)),"0")&amp;"."&amp;MID(TEXT(INT(ROUND(Retenciones!$D128,2)),"000000000000"),10,3),TEXT(VALUE(MID(TEXT(INT(ROUND(Retenciones!$D128,2)),"000000000000"),10,3)),"0"))))&amp;","&amp;TEXT(ROUND((ROUND(Retenciones!$D128,2)-INT(ROUND(Retenciones!$D128,2)))*100,0),"00"),"")</f>
        <v/>
      </c>
      <c r="E4203" s="37"/>
    </row>
    <row r="4204" spans="2:5">
      <c r="B4204" s="36"/>
      <c r="C4204" s="38" t="s">
        <v>140</v>
      </c>
      <c r="D4204" s="39" t="str">
        <f>IF(Retenciones!$A128&lt;&gt;"","NO","")</f>
        <v/>
      </c>
      <c r="E4204" s="37"/>
    </row>
    <row r="4205" spans="2:5">
      <c r="B4205" s="36"/>
      <c r="C4205" s="38" t="s">
        <v>141</v>
      </c>
      <c r="D4205" s="43" t="str">
        <f>IF(Retenciones!$A128&lt;&gt;"","$ "&amp;IF(MID(TEXT(INT(ROUND(Retenciones!$K128,2)),"000000000000"),1,3)&lt;&gt;"000",TEXT(VALUE(MID(TEXT(INT(ROUND(Retenciones!$K128,2)),"000000000000"),1,3)),"0")&amp;"."&amp;MID(TEXT(INT(ROUND(Retenciones!$K128,2)),"000000000000"),4,3)&amp;"."&amp;MID(TEXT(INT(ROUND(Retenciones!$K128,2)),"000000000000"),7,3)&amp;"."&amp;MID(TEXT(INT(ROUND(Retenciones!$K128,2)),"000000000000"),10,3),IF(MID(TEXT(INT(ROUND(Retenciones!$K128,2)),"000000000000"),4,3)&lt;&gt;"000",TEXT(VALUE(MID(TEXT(INT(ROUND(Retenciones!$K128,2)),"000000000000"),4,3)),"0")&amp;"."&amp;MID(TEXT(INT(ROUND(Retenciones!$K128,2)),"000000000000"),7,3)&amp;"."&amp;MID(TEXT(INT(ROUND(Retenciones!$K128,2)),"000000000000"),10,3),IF(MID(TEXT(INT(ROUND(Retenciones!$K128,2)),"000000000000"),7,3)&lt;&gt;"000",TEXT(VALUE(MID(TEXT(INT(ROUND(Retenciones!$K128,2)),"000000000000"),7,3)),"0")&amp;"."&amp;MID(TEXT(INT(ROUND(Retenciones!$K128,2)),"000000000000"),10,3),TEXT(VALUE(MID(TEXT(INT(ROUND(Retenciones!$K128,2)),"000000000000"),10,3)),"0"))))&amp;","&amp;TEXT(ROUND((ROUND(Retenciones!$K128,2)-INT(ROUND(Retenciones!$K128,2)))*100,0),"00"),"")</f>
        <v/>
      </c>
      <c r="E4205" s="37"/>
    </row>
    <row r="4206" spans="2:5">
      <c r="B4206" s="36"/>
      <c r="E4206" s="37"/>
    </row>
    <row r="4207" spans="2:5">
      <c r="B4207" s="36"/>
      <c r="E4207" s="37"/>
    </row>
    <row r="4208" spans="2:5">
      <c r="B4208" s="36"/>
      <c r="C4208" s="44" t="s">
        <v>142</v>
      </c>
      <c r="D4208" s="45"/>
      <c r="E4208" s="37"/>
    </row>
    <row r="4209" spans="2:5">
      <c r="B4209" s="36"/>
      <c r="E4209" s="37"/>
    </row>
    <row r="4210" spans="2:5">
      <c r="B4210" s="36"/>
      <c r="C4210" s="38" t="s">
        <v>143</v>
      </c>
      <c r="D4210" s="39" t="str">
        <f>IF(Retenciones!$A128&lt;&gt;"",'Datos del Cliente'!$C$7,"")</f>
        <v/>
      </c>
      <c r="E4210" s="37"/>
    </row>
    <row r="4211" spans="2:5">
      <c r="B4211" s="36"/>
      <c r="C4211" s="38" t="s">
        <v>144</v>
      </c>
      <c r="D4211" s="39" t="str">
        <f>IF(Retenciones!$A128&lt;&gt;"",'Datos del Cliente'!$C$14,"")</f>
        <v/>
      </c>
      <c r="E4211" s="37"/>
    </row>
    <row r="4212" spans="2:5">
      <c r="B4212" s="36"/>
      <c r="E4212" s="37"/>
    </row>
    <row r="4213" spans="2:5" ht="15" customHeight="1">
      <c r="B4213" s="36"/>
      <c r="C4213" s="84" t="s">
        <v>145</v>
      </c>
      <c r="D4213" s="84"/>
      <c r="E4213" s="37"/>
    </row>
    <row r="4214" spans="2:5">
      <c r="B4214" s="36"/>
      <c r="C4214" s="84"/>
      <c r="D4214" s="84"/>
      <c r="E4214" s="37"/>
    </row>
    <row r="4215" spans="2:5">
      <c r="B4215" s="36"/>
      <c r="C4215" s="84"/>
      <c r="D4215" s="84"/>
      <c r="E4215" s="37"/>
    </row>
    <row r="4216" spans="2:5">
      <c r="B4216" s="46"/>
      <c r="C4216" s="47"/>
      <c r="D4216" s="47"/>
      <c r="E4216" s="48"/>
    </row>
    <row r="4218" spans="2:5" ht="25.5" customHeight="1">
      <c r="B4218" s="34"/>
      <c r="C4218" s="85" t="s">
        <v>127</v>
      </c>
      <c r="D4218" s="85"/>
      <c r="E4218" s="35"/>
    </row>
    <row r="4219" spans="2:5">
      <c r="B4219" s="36"/>
      <c r="E4219" s="37"/>
    </row>
    <row r="4220" spans="2:5">
      <c r="B4220" s="36"/>
      <c r="C4220" s="38" t="s">
        <v>128</v>
      </c>
      <c r="D4220" s="39" t="str">
        <f>IF(Retenciones!$A129&lt;&gt;"","0000-"&amp;TEXT(Retenciones!$I129,"YYYY")&amp;"-"&amp;TEXT((N('Datos del Cliente'!$C$17)+COUNTIF(Retenciones!$A$5:$A129,"&lt;&gt;")),"000000"),"")</f>
        <v/>
      </c>
      <c r="E4220" s="37"/>
    </row>
    <row r="4221" spans="2:5">
      <c r="B4221" s="36"/>
      <c r="C4221" s="38" t="s">
        <v>129</v>
      </c>
      <c r="D4221" s="39" t="str">
        <f>IF(Retenciones!$A129&lt;&gt;"",TEXT(Retenciones!$I129,"DD/MM/YYYY"),"")</f>
        <v/>
      </c>
      <c r="E4221" s="37"/>
    </row>
    <row r="4222" spans="2:5">
      <c r="B4222" s="36"/>
      <c r="E4222" s="37"/>
    </row>
    <row r="4223" spans="2:5">
      <c r="B4223" s="36"/>
      <c r="C4223" s="86" t="s">
        <v>130</v>
      </c>
      <c r="D4223" s="86"/>
      <c r="E4223" s="37"/>
    </row>
    <row r="4224" spans="2:5">
      <c r="B4224" s="36"/>
      <c r="C4224" s="38" t="s">
        <v>131</v>
      </c>
      <c r="D4224" s="39" t="str">
        <f>IF(Retenciones!$A129&lt;&gt;"",'Datos del Cliente'!$C$7,"")</f>
        <v/>
      </c>
      <c r="E4224" s="37"/>
    </row>
    <row r="4225" spans="2:5">
      <c r="B4225" s="36"/>
      <c r="C4225" s="38" t="s">
        <v>132</v>
      </c>
      <c r="D4225" s="40" t="str">
        <f>IFERROR(IF(Retenciones!$A129&lt;&gt;"",+('Datos del Cliente'!$C$8),""),"")</f>
        <v/>
      </c>
      <c r="E4225" s="37"/>
    </row>
    <row r="4226" spans="2:5" ht="25.5" customHeight="1">
      <c r="B4226" s="36"/>
      <c r="C4226" s="38" t="s">
        <v>133</v>
      </c>
      <c r="D4226" s="41" t="str">
        <f>IF(Retenciones!$A129&lt;&gt;"",'Datos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226" s="37"/>
    </row>
    <row r="4227" spans="2:5">
      <c r="B4227" s="36"/>
      <c r="E4227" s="37"/>
    </row>
    <row r="4228" spans="2:5">
      <c r="B4228" s="36"/>
      <c r="C4228" s="86" t="s">
        <v>134</v>
      </c>
      <c r="D4228" s="86"/>
      <c r="E4228" s="37"/>
    </row>
    <row r="4229" spans="2:5">
      <c r="B4229" s="36"/>
      <c r="C4229" s="38" t="s">
        <v>131</v>
      </c>
      <c r="D4229" s="39" t="str">
        <f>IFERROR(IF(Retenciones!$A129&lt;&gt;"",INDEX('Sujetos Retenidos'!$B$5:$B$204,MATCH(Retenciones!$O129,'Sujetos Retenidos'!$A$5:$A$204,0)),""),"")</f>
        <v/>
      </c>
      <c r="E4229" s="37"/>
    </row>
    <row r="4230" spans="2:5">
      <c r="B4230" s="36"/>
      <c r="C4230" s="38" t="s">
        <v>132</v>
      </c>
      <c r="D4230" s="40" t="str">
        <f>IFERROR(IF(Retenciones!$A129&lt;&gt;"",+INDEX('Sujetos Retenidos'!$A$5:$A$204,MATCH(Retenciones!$O129,'Sujetos Retenidos'!$A$5:$A$204,0)),""),"")</f>
        <v/>
      </c>
      <c r="E4230" s="37"/>
    </row>
    <row r="4231" spans="2:5" ht="25.5" customHeight="1">
      <c r="B4231" s="36"/>
      <c r="C4231" s="38" t="s">
        <v>133</v>
      </c>
      <c r="D4231" s="41" t="str">
        <f>IFERROR(IF(Retenciones!$A129&lt;&gt;"",INDEX('Sujetos Retenidos'!$C$5:$C$204,MATCH(Retenciones!$O129,'Sujetos Retenidos'!$A$5:$A$204,0))&amp;" Localidad: "&amp;INDEX('Sujetos Retenidos'!$D$5:$D$204,MATCH(Retenciones!$O129,'Sujetos Retenidos'!$A$5:$A$204,0))&amp;" Provincia: "&amp;IF(ISNUMBER(SEARCH(" - ",INDEX('Sujetos Retenidos'!$E$5:$E$204,MATCH(Retenciones!$O129,'Sujetos Retenidos'!$A$5:$A$204,0)))),MID(INDEX('Sujetos Retenidos'!$E$5:$E$204,MATCH(Retenciones!$O129,'Sujetos Retenidos'!$A$5:$A$204,0)),SEARCH(" - ",INDEX('Sujetos Retenidos'!$E$5:$E$204,MATCH(Retenciones!$O129,'Sujetos Retenidos'!$A$5:$A$204,0)))+3,255),INDEX('Sujetos Retenidos'!$E$5:$E$204,MATCH(Retenciones!$O129,'Sujetos Retenidos'!$A$5:$A$204,0)))&amp;" C.P.: "&amp;INDEX('Sujetos Retenidos'!$F$5:$F$204,MATCH(Retenciones!$O129,'Sujetos Retenidos'!$A$5:$A$204,0)),""),"")</f>
        <v/>
      </c>
      <c r="E4231" s="37"/>
    </row>
    <row r="4232" spans="2:5">
      <c r="B4232" s="36"/>
      <c r="E4232" s="37"/>
    </row>
    <row r="4233" spans="2:5">
      <c r="B4233" s="36"/>
      <c r="C4233" s="86" t="s">
        <v>135</v>
      </c>
      <c r="D4233" s="86"/>
      <c r="E4233" s="37"/>
    </row>
    <row r="4234" spans="2:5" ht="21.75" customHeight="1">
      <c r="B4234" s="36"/>
      <c r="C4234" s="38" t="s">
        <v>136</v>
      </c>
      <c r="D4234" s="41" t="str">
        <f>IF(Retenciones!$A129&lt;&gt;"",SUBSTITUTE(IF(ISNUMBER(SEARCH(" (",IF(ISNUMBER(SEARCH(" - ",Retenciones!$E129)),MID(Retenciones!$E129,SEARCH(" - ",Retenciones!$E129)+3,255),Retenciones!$E129))),LEFT(IF(ISNUMBER(SEARCH(" - ",Retenciones!$E129)),MID(Retenciones!$E129,SEARCH(" - ",Retenciones!$E129)+3,255),Retenciones!$E129),SEARCH(" (",IF(ISNUMBER(SEARCH(" - ",Retenciones!$E129)),MID(Retenciones!$E129,SEARCH(" - ",Retenciones!$E129)+3,255),Retenciones!$E129))-1),IF(ISNUMBER(SEARCH(" - ",Retenciones!$E129)),MID(Retenciones!$E129,SEARCH(" - ",Retenciones!$E129)+3,255),Retenciones!$E129)),"—","-"),"")</f>
        <v/>
      </c>
      <c r="E4234" s="37"/>
    </row>
    <row r="4235" spans="2:5" ht="21.75" customHeight="1">
      <c r="B4235" s="36"/>
      <c r="C4235" s="38" t="s">
        <v>137</v>
      </c>
      <c r="D4235" s="41" t="str">
        <f>IF(Retenciones!$A129&lt;&gt;"",IF(ISNUMBER(SEARCH(" - ",Retenciones!$F129)),MID(Retenciones!$F129,SEARCH(" - ",Retenciones!$F129)+3,255),Retenciones!$F129),"")</f>
        <v/>
      </c>
      <c r="E4235" s="37"/>
    </row>
    <row r="4236" spans="2:5" ht="21.75" customHeight="1">
      <c r="B4236" s="36"/>
      <c r="C4236" s="38" t="s">
        <v>138</v>
      </c>
      <c r="D4236" s="41" t="str">
        <f>IF(Retenciones!$A129&lt;&gt;"",Retenciones!$A129&amp;" Nro. "&amp;TEXT(Retenciones!$C129,"000000000000"),"")</f>
        <v/>
      </c>
      <c r="E4236" s="37"/>
    </row>
    <row r="4237" spans="2:5">
      <c r="B4237" s="36"/>
      <c r="C4237" s="38" t="s">
        <v>139</v>
      </c>
      <c r="D4237" s="42" t="str">
        <f>IF(Retenciones!$A129&lt;&gt;"","$ "&amp;IF(MID(TEXT(INT(ROUND(Retenciones!$D129,2)),"000000000000"),1,3)&lt;&gt;"000",TEXT(VALUE(MID(TEXT(INT(ROUND(Retenciones!$D129,2)),"000000000000"),1,3)),"0")&amp;"."&amp;MID(TEXT(INT(ROUND(Retenciones!$D129,2)),"000000000000"),4,3)&amp;"."&amp;MID(TEXT(INT(ROUND(Retenciones!$D129,2)),"000000000000"),7,3)&amp;"."&amp;MID(TEXT(INT(ROUND(Retenciones!$D129,2)),"000000000000"),10,3),IF(MID(TEXT(INT(ROUND(Retenciones!$D129,2)),"000000000000"),4,3)&lt;&gt;"000",TEXT(VALUE(MID(TEXT(INT(ROUND(Retenciones!$D129,2)),"000000000000"),4,3)),"0")&amp;"."&amp;MID(TEXT(INT(ROUND(Retenciones!$D129,2)),"000000000000"),7,3)&amp;"."&amp;MID(TEXT(INT(ROUND(Retenciones!$D129,2)),"000000000000"),10,3),IF(MID(TEXT(INT(ROUND(Retenciones!$D129,2)),"000000000000"),7,3)&lt;&gt;"000",TEXT(VALUE(MID(TEXT(INT(ROUND(Retenciones!$D129,2)),"000000000000"),7,3)),"0")&amp;"."&amp;MID(TEXT(INT(ROUND(Retenciones!$D129,2)),"000000000000"),10,3),TEXT(VALUE(MID(TEXT(INT(ROUND(Retenciones!$D129,2)),"000000000000"),10,3)),"0"))))&amp;","&amp;TEXT(ROUND((ROUND(Retenciones!$D129,2)-INT(ROUND(Retenciones!$D129,2)))*100,0),"00"),"")</f>
        <v/>
      </c>
      <c r="E4237" s="37"/>
    </row>
    <row r="4238" spans="2:5">
      <c r="B4238" s="36"/>
      <c r="C4238" s="38" t="s">
        <v>140</v>
      </c>
      <c r="D4238" s="39" t="str">
        <f>IF(Retenciones!$A129&lt;&gt;"","NO","")</f>
        <v/>
      </c>
      <c r="E4238" s="37"/>
    </row>
    <row r="4239" spans="2:5">
      <c r="B4239" s="36"/>
      <c r="C4239" s="38" t="s">
        <v>141</v>
      </c>
      <c r="D4239" s="43" t="str">
        <f>IF(Retenciones!$A129&lt;&gt;"","$ "&amp;IF(MID(TEXT(INT(ROUND(Retenciones!$K129,2)),"000000000000"),1,3)&lt;&gt;"000",TEXT(VALUE(MID(TEXT(INT(ROUND(Retenciones!$K129,2)),"000000000000"),1,3)),"0")&amp;"."&amp;MID(TEXT(INT(ROUND(Retenciones!$K129,2)),"000000000000"),4,3)&amp;"."&amp;MID(TEXT(INT(ROUND(Retenciones!$K129,2)),"000000000000"),7,3)&amp;"."&amp;MID(TEXT(INT(ROUND(Retenciones!$K129,2)),"000000000000"),10,3),IF(MID(TEXT(INT(ROUND(Retenciones!$K129,2)),"000000000000"),4,3)&lt;&gt;"000",TEXT(VALUE(MID(TEXT(INT(ROUND(Retenciones!$K129,2)),"000000000000"),4,3)),"0")&amp;"."&amp;MID(TEXT(INT(ROUND(Retenciones!$K129,2)),"000000000000"),7,3)&amp;"."&amp;MID(TEXT(INT(ROUND(Retenciones!$K129,2)),"000000000000"),10,3),IF(MID(TEXT(INT(ROUND(Retenciones!$K129,2)),"000000000000"),7,3)&lt;&gt;"000",TEXT(VALUE(MID(TEXT(INT(ROUND(Retenciones!$K129,2)),"000000000000"),7,3)),"0")&amp;"."&amp;MID(TEXT(INT(ROUND(Retenciones!$K129,2)),"000000000000"),10,3),TEXT(VALUE(MID(TEXT(INT(ROUND(Retenciones!$K129,2)),"000000000000"),10,3)),"0"))))&amp;","&amp;TEXT(ROUND((ROUND(Retenciones!$K129,2)-INT(ROUND(Retenciones!$K129,2)))*100,0),"00"),"")</f>
        <v/>
      </c>
      <c r="E4239" s="37"/>
    </row>
    <row r="4240" spans="2:5">
      <c r="B4240" s="36"/>
      <c r="E4240" s="37"/>
    </row>
    <row r="4241" spans="2:5">
      <c r="B4241" s="36"/>
      <c r="E4241" s="37"/>
    </row>
    <row r="4242" spans="2:5">
      <c r="B4242" s="36"/>
      <c r="C4242" s="44" t="s">
        <v>142</v>
      </c>
      <c r="D4242" s="45"/>
      <c r="E4242" s="37"/>
    </row>
    <row r="4243" spans="2:5">
      <c r="B4243" s="36"/>
      <c r="E4243" s="37"/>
    </row>
    <row r="4244" spans="2:5">
      <c r="B4244" s="36"/>
      <c r="C4244" s="38" t="s">
        <v>143</v>
      </c>
      <c r="D4244" s="39" t="str">
        <f>IF(Retenciones!$A129&lt;&gt;"",'Datos del Cliente'!$C$7,"")</f>
        <v/>
      </c>
      <c r="E4244" s="37"/>
    </row>
    <row r="4245" spans="2:5">
      <c r="B4245" s="36"/>
      <c r="C4245" s="38" t="s">
        <v>144</v>
      </c>
      <c r="D4245" s="39" t="str">
        <f>IF(Retenciones!$A129&lt;&gt;"",'Datos del Cliente'!$C$14,"")</f>
        <v/>
      </c>
      <c r="E4245" s="37"/>
    </row>
    <row r="4246" spans="2:5">
      <c r="B4246" s="36"/>
      <c r="E4246" s="37"/>
    </row>
    <row r="4247" spans="2:5" ht="15" customHeight="1">
      <c r="B4247" s="36"/>
      <c r="C4247" s="84" t="s">
        <v>145</v>
      </c>
      <c r="D4247" s="84"/>
      <c r="E4247" s="37"/>
    </row>
    <row r="4248" spans="2:5">
      <c r="B4248" s="36"/>
      <c r="C4248" s="84"/>
      <c r="D4248" s="84"/>
      <c r="E4248" s="37"/>
    </row>
    <row r="4249" spans="2:5">
      <c r="B4249" s="36"/>
      <c r="C4249" s="84"/>
      <c r="D4249" s="84"/>
      <c r="E4249" s="37"/>
    </row>
    <row r="4250" spans="2:5">
      <c r="B4250" s="46"/>
      <c r="C4250" s="47"/>
      <c r="D4250" s="47"/>
      <c r="E4250" s="48"/>
    </row>
    <row r="4252" spans="2:5" ht="25.5" customHeight="1">
      <c r="B4252" s="34"/>
      <c r="C4252" s="85" t="s">
        <v>127</v>
      </c>
      <c r="D4252" s="85"/>
      <c r="E4252" s="35"/>
    </row>
    <row r="4253" spans="2:5">
      <c r="B4253" s="36"/>
      <c r="E4253" s="37"/>
    </row>
    <row r="4254" spans="2:5">
      <c r="B4254" s="36"/>
      <c r="C4254" s="38" t="s">
        <v>128</v>
      </c>
      <c r="D4254" s="39" t="str">
        <f>IF(Retenciones!$A130&lt;&gt;"","0000-"&amp;TEXT(Retenciones!$I130,"YYYY")&amp;"-"&amp;TEXT((N('Datos del Cliente'!$C$17)+COUNTIF(Retenciones!$A$5:$A130,"&lt;&gt;")),"000000"),"")</f>
        <v/>
      </c>
      <c r="E4254" s="37"/>
    </row>
    <row r="4255" spans="2:5">
      <c r="B4255" s="36"/>
      <c r="C4255" s="38" t="s">
        <v>129</v>
      </c>
      <c r="D4255" s="39" t="str">
        <f>IF(Retenciones!$A130&lt;&gt;"",TEXT(Retenciones!$I130,"DD/MM/YYYY"),"")</f>
        <v/>
      </c>
      <c r="E4255" s="37"/>
    </row>
    <row r="4256" spans="2:5">
      <c r="B4256" s="36"/>
      <c r="E4256" s="37"/>
    </row>
    <row r="4257" spans="2:5">
      <c r="B4257" s="36"/>
      <c r="C4257" s="86" t="s">
        <v>130</v>
      </c>
      <c r="D4257" s="86"/>
      <c r="E4257" s="37"/>
    </row>
    <row r="4258" spans="2:5">
      <c r="B4258" s="36"/>
      <c r="C4258" s="38" t="s">
        <v>131</v>
      </c>
      <c r="D4258" s="39" t="str">
        <f>IF(Retenciones!$A130&lt;&gt;"",'Datos del Cliente'!$C$7,"")</f>
        <v/>
      </c>
      <c r="E4258" s="37"/>
    </row>
    <row r="4259" spans="2:5">
      <c r="B4259" s="36"/>
      <c r="C4259" s="38" t="s">
        <v>132</v>
      </c>
      <c r="D4259" s="40" t="str">
        <f>IFERROR(IF(Retenciones!$A130&lt;&gt;"",+('Datos del Cliente'!$C$8),""),"")</f>
        <v/>
      </c>
      <c r="E4259" s="37"/>
    </row>
    <row r="4260" spans="2:5" ht="25.5" customHeight="1">
      <c r="B4260" s="36"/>
      <c r="C4260" s="38" t="s">
        <v>133</v>
      </c>
      <c r="D4260" s="41" t="str">
        <f>IF(Retenciones!$A130&lt;&gt;"",'Datos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260" s="37"/>
    </row>
    <row r="4261" spans="2:5">
      <c r="B4261" s="36"/>
      <c r="E4261" s="37"/>
    </row>
    <row r="4262" spans="2:5">
      <c r="B4262" s="36"/>
      <c r="C4262" s="86" t="s">
        <v>134</v>
      </c>
      <c r="D4262" s="86"/>
      <c r="E4262" s="37"/>
    </row>
    <row r="4263" spans="2:5">
      <c r="B4263" s="36"/>
      <c r="C4263" s="38" t="s">
        <v>131</v>
      </c>
      <c r="D4263" s="39" t="str">
        <f>IFERROR(IF(Retenciones!$A130&lt;&gt;"",INDEX('Sujetos Retenidos'!$B$5:$B$204,MATCH(Retenciones!$O130,'Sujetos Retenidos'!$A$5:$A$204,0)),""),"")</f>
        <v/>
      </c>
      <c r="E4263" s="37"/>
    </row>
    <row r="4264" spans="2:5">
      <c r="B4264" s="36"/>
      <c r="C4264" s="38" t="s">
        <v>132</v>
      </c>
      <c r="D4264" s="40" t="str">
        <f>IFERROR(IF(Retenciones!$A130&lt;&gt;"",+INDEX('Sujetos Retenidos'!$A$5:$A$204,MATCH(Retenciones!$O130,'Sujetos Retenidos'!$A$5:$A$204,0)),""),"")</f>
        <v/>
      </c>
      <c r="E4264" s="37"/>
    </row>
    <row r="4265" spans="2:5" ht="25.5" customHeight="1">
      <c r="B4265" s="36"/>
      <c r="C4265" s="38" t="s">
        <v>133</v>
      </c>
      <c r="D4265" s="41" t="str">
        <f>IFERROR(IF(Retenciones!$A130&lt;&gt;"",INDEX('Sujetos Retenidos'!$C$5:$C$204,MATCH(Retenciones!$O130,'Sujetos Retenidos'!$A$5:$A$204,0))&amp;" Localidad: "&amp;INDEX('Sujetos Retenidos'!$D$5:$D$204,MATCH(Retenciones!$O130,'Sujetos Retenidos'!$A$5:$A$204,0))&amp;" Provincia: "&amp;IF(ISNUMBER(SEARCH(" - ",INDEX('Sujetos Retenidos'!$E$5:$E$204,MATCH(Retenciones!$O130,'Sujetos Retenidos'!$A$5:$A$204,0)))),MID(INDEX('Sujetos Retenidos'!$E$5:$E$204,MATCH(Retenciones!$O130,'Sujetos Retenidos'!$A$5:$A$204,0)),SEARCH(" - ",INDEX('Sujetos Retenidos'!$E$5:$E$204,MATCH(Retenciones!$O130,'Sujetos Retenidos'!$A$5:$A$204,0)))+3,255),INDEX('Sujetos Retenidos'!$E$5:$E$204,MATCH(Retenciones!$O130,'Sujetos Retenidos'!$A$5:$A$204,0)))&amp;" C.P.: "&amp;INDEX('Sujetos Retenidos'!$F$5:$F$204,MATCH(Retenciones!$O130,'Sujetos Retenidos'!$A$5:$A$204,0)),""),"")</f>
        <v/>
      </c>
      <c r="E4265" s="37"/>
    </row>
    <row r="4266" spans="2:5">
      <c r="B4266" s="36"/>
      <c r="E4266" s="37"/>
    </row>
    <row r="4267" spans="2:5">
      <c r="B4267" s="36"/>
      <c r="C4267" s="86" t="s">
        <v>135</v>
      </c>
      <c r="D4267" s="86"/>
      <c r="E4267" s="37"/>
    </row>
    <row r="4268" spans="2:5" ht="21.75" customHeight="1">
      <c r="B4268" s="36"/>
      <c r="C4268" s="38" t="s">
        <v>136</v>
      </c>
      <c r="D4268" s="41" t="str">
        <f>IF(Retenciones!$A130&lt;&gt;"",SUBSTITUTE(IF(ISNUMBER(SEARCH(" (",IF(ISNUMBER(SEARCH(" - ",Retenciones!$E130)),MID(Retenciones!$E130,SEARCH(" - ",Retenciones!$E130)+3,255),Retenciones!$E130))),LEFT(IF(ISNUMBER(SEARCH(" - ",Retenciones!$E130)),MID(Retenciones!$E130,SEARCH(" - ",Retenciones!$E130)+3,255),Retenciones!$E130),SEARCH(" (",IF(ISNUMBER(SEARCH(" - ",Retenciones!$E130)),MID(Retenciones!$E130,SEARCH(" - ",Retenciones!$E130)+3,255),Retenciones!$E130))-1),IF(ISNUMBER(SEARCH(" - ",Retenciones!$E130)),MID(Retenciones!$E130,SEARCH(" - ",Retenciones!$E130)+3,255),Retenciones!$E130)),"—","-"),"")</f>
        <v/>
      </c>
      <c r="E4268" s="37"/>
    </row>
    <row r="4269" spans="2:5" ht="21.75" customHeight="1">
      <c r="B4269" s="36"/>
      <c r="C4269" s="38" t="s">
        <v>137</v>
      </c>
      <c r="D4269" s="41" t="str">
        <f>IF(Retenciones!$A130&lt;&gt;"",IF(ISNUMBER(SEARCH(" - ",Retenciones!$F130)),MID(Retenciones!$F130,SEARCH(" - ",Retenciones!$F130)+3,255),Retenciones!$F130),"")</f>
        <v/>
      </c>
      <c r="E4269" s="37"/>
    </row>
    <row r="4270" spans="2:5" ht="21.75" customHeight="1">
      <c r="B4270" s="36"/>
      <c r="C4270" s="38" t="s">
        <v>138</v>
      </c>
      <c r="D4270" s="41" t="str">
        <f>IF(Retenciones!$A130&lt;&gt;"",Retenciones!$A130&amp;" Nro. "&amp;TEXT(Retenciones!$C130,"000000000000"),"")</f>
        <v/>
      </c>
      <c r="E4270" s="37"/>
    </row>
    <row r="4271" spans="2:5">
      <c r="B4271" s="36"/>
      <c r="C4271" s="38" t="s">
        <v>139</v>
      </c>
      <c r="D4271" s="42" t="str">
        <f>IF(Retenciones!$A130&lt;&gt;"","$ "&amp;IF(MID(TEXT(INT(ROUND(Retenciones!$D130,2)),"000000000000"),1,3)&lt;&gt;"000",TEXT(VALUE(MID(TEXT(INT(ROUND(Retenciones!$D130,2)),"000000000000"),1,3)),"0")&amp;"."&amp;MID(TEXT(INT(ROUND(Retenciones!$D130,2)),"000000000000"),4,3)&amp;"."&amp;MID(TEXT(INT(ROUND(Retenciones!$D130,2)),"000000000000"),7,3)&amp;"."&amp;MID(TEXT(INT(ROUND(Retenciones!$D130,2)),"000000000000"),10,3),IF(MID(TEXT(INT(ROUND(Retenciones!$D130,2)),"000000000000"),4,3)&lt;&gt;"000",TEXT(VALUE(MID(TEXT(INT(ROUND(Retenciones!$D130,2)),"000000000000"),4,3)),"0")&amp;"."&amp;MID(TEXT(INT(ROUND(Retenciones!$D130,2)),"000000000000"),7,3)&amp;"."&amp;MID(TEXT(INT(ROUND(Retenciones!$D130,2)),"000000000000"),10,3),IF(MID(TEXT(INT(ROUND(Retenciones!$D130,2)),"000000000000"),7,3)&lt;&gt;"000",TEXT(VALUE(MID(TEXT(INT(ROUND(Retenciones!$D130,2)),"000000000000"),7,3)),"0")&amp;"."&amp;MID(TEXT(INT(ROUND(Retenciones!$D130,2)),"000000000000"),10,3),TEXT(VALUE(MID(TEXT(INT(ROUND(Retenciones!$D130,2)),"000000000000"),10,3)),"0"))))&amp;","&amp;TEXT(ROUND((ROUND(Retenciones!$D130,2)-INT(ROUND(Retenciones!$D130,2)))*100,0),"00"),"")</f>
        <v/>
      </c>
      <c r="E4271" s="37"/>
    </row>
    <row r="4272" spans="2:5">
      <c r="B4272" s="36"/>
      <c r="C4272" s="38" t="s">
        <v>140</v>
      </c>
      <c r="D4272" s="39" t="str">
        <f>IF(Retenciones!$A130&lt;&gt;"","NO","")</f>
        <v/>
      </c>
      <c r="E4272" s="37"/>
    </row>
    <row r="4273" spans="2:5">
      <c r="B4273" s="36"/>
      <c r="C4273" s="38" t="s">
        <v>141</v>
      </c>
      <c r="D4273" s="43" t="str">
        <f>IF(Retenciones!$A130&lt;&gt;"","$ "&amp;IF(MID(TEXT(INT(ROUND(Retenciones!$K130,2)),"000000000000"),1,3)&lt;&gt;"000",TEXT(VALUE(MID(TEXT(INT(ROUND(Retenciones!$K130,2)),"000000000000"),1,3)),"0")&amp;"."&amp;MID(TEXT(INT(ROUND(Retenciones!$K130,2)),"000000000000"),4,3)&amp;"."&amp;MID(TEXT(INT(ROUND(Retenciones!$K130,2)),"000000000000"),7,3)&amp;"."&amp;MID(TEXT(INT(ROUND(Retenciones!$K130,2)),"000000000000"),10,3),IF(MID(TEXT(INT(ROUND(Retenciones!$K130,2)),"000000000000"),4,3)&lt;&gt;"000",TEXT(VALUE(MID(TEXT(INT(ROUND(Retenciones!$K130,2)),"000000000000"),4,3)),"0")&amp;"."&amp;MID(TEXT(INT(ROUND(Retenciones!$K130,2)),"000000000000"),7,3)&amp;"."&amp;MID(TEXT(INT(ROUND(Retenciones!$K130,2)),"000000000000"),10,3),IF(MID(TEXT(INT(ROUND(Retenciones!$K130,2)),"000000000000"),7,3)&lt;&gt;"000",TEXT(VALUE(MID(TEXT(INT(ROUND(Retenciones!$K130,2)),"000000000000"),7,3)),"0")&amp;"."&amp;MID(TEXT(INT(ROUND(Retenciones!$K130,2)),"000000000000"),10,3),TEXT(VALUE(MID(TEXT(INT(ROUND(Retenciones!$K130,2)),"000000000000"),10,3)),"0"))))&amp;","&amp;TEXT(ROUND((ROUND(Retenciones!$K130,2)-INT(ROUND(Retenciones!$K130,2)))*100,0),"00"),"")</f>
        <v/>
      </c>
      <c r="E4273" s="37"/>
    </row>
    <row r="4274" spans="2:5">
      <c r="B4274" s="36"/>
      <c r="E4274" s="37"/>
    </row>
    <row r="4275" spans="2:5">
      <c r="B4275" s="36"/>
      <c r="E4275" s="37"/>
    </row>
    <row r="4276" spans="2:5">
      <c r="B4276" s="36"/>
      <c r="C4276" s="44" t="s">
        <v>142</v>
      </c>
      <c r="D4276" s="45"/>
      <c r="E4276" s="37"/>
    </row>
    <row r="4277" spans="2:5">
      <c r="B4277" s="36"/>
      <c r="E4277" s="37"/>
    </row>
    <row r="4278" spans="2:5">
      <c r="B4278" s="36"/>
      <c r="C4278" s="38" t="s">
        <v>143</v>
      </c>
      <c r="D4278" s="39" t="str">
        <f>IF(Retenciones!$A130&lt;&gt;"",'Datos del Cliente'!$C$7,"")</f>
        <v/>
      </c>
      <c r="E4278" s="37"/>
    </row>
    <row r="4279" spans="2:5">
      <c r="B4279" s="36"/>
      <c r="C4279" s="38" t="s">
        <v>144</v>
      </c>
      <c r="D4279" s="39" t="str">
        <f>IF(Retenciones!$A130&lt;&gt;"",'Datos del Cliente'!$C$14,"")</f>
        <v/>
      </c>
      <c r="E4279" s="37"/>
    </row>
    <row r="4280" spans="2:5">
      <c r="B4280" s="36"/>
      <c r="E4280" s="37"/>
    </row>
    <row r="4281" spans="2:5" ht="15" customHeight="1">
      <c r="B4281" s="36"/>
      <c r="C4281" s="84" t="s">
        <v>145</v>
      </c>
      <c r="D4281" s="84"/>
      <c r="E4281" s="37"/>
    </row>
    <row r="4282" spans="2:5">
      <c r="B4282" s="36"/>
      <c r="C4282" s="84"/>
      <c r="D4282" s="84"/>
      <c r="E4282" s="37"/>
    </row>
    <row r="4283" spans="2:5">
      <c r="B4283" s="36"/>
      <c r="C4283" s="84"/>
      <c r="D4283" s="84"/>
      <c r="E4283" s="37"/>
    </row>
    <row r="4284" spans="2:5">
      <c r="B4284" s="46"/>
      <c r="C4284" s="47"/>
      <c r="D4284" s="47"/>
      <c r="E4284" s="48"/>
    </row>
    <row r="4286" spans="2:5" ht="25.5" customHeight="1">
      <c r="B4286" s="34"/>
      <c r="C4286" s="85" t="s">
        <v>127</v>
      </c>
      <c r="D4286" s="85"/>
      <c r="E4286" s="35"/>
    </row>
    <row r="4287" spans="2:5">
      <c r="B4287" s="36"/>
      <c r="E4287" s="37"/>
    </row>
    <row r="4288" spans="2:5">
      <c r="B4288" s="36"/>
      <c r="C4288" s="38" t="s">
        <v>128</v>
      </c>
      <c r="D4288" s="39" t="str">
        <f>IF(Retenciones!$A131&lt;&gt;"","0000-"&amp;TEXT(Retenciones!$I131,"YYYY")&amp;"-"&amp;TEXT((N('Datos del Cliente'!$C$17)+COUNTIF(Retenciones!$A$5:$A131,"&lt;&gt;")),"000000"),"")</f>
        <v/>
      </c>
      <c r="E4288" s="37"/>
    </row>
    <row r="4289" spans="2:5">
      <c r="B4289" s="36"/>
      <c r="C4289" s="38" t="s">
        <v>129</v>
      </c>
      <c r="D4289" s="39" t="str">
        <f>IF(Retenciones!$A131&lt;&gt;"",TEXT(Retenciones!$I131,"DD/MM/YYYY"),"")</f>
        <v/>
      </c>
      <c r="E4289" s="37"/>
    </row>
    <row r="4290" spans="2:5">
      <c r="B4290" s="36"/>
      <c r="E4290" s="37"/>
    </row>
    <row r="4291" spans="2:5">
      <c r="B4291" s="36"/>
      <c r="C4291" s="86" t="s">
        <v>130</v>
      </c>
      <c r="D4291" s="86"/>
      <c r="E4291" s="37"/>
    </row>
    <row r="4292" spans="2:5">
      <c r="B4292" s="36"/>
      <c r="C4292" s="38" t="s">
        <v>131</v>
      </c>
      <c r="D4292" s="39" t="str">
        <f>IF(Retenciones!$A131&lt;&gt;"",'Datos del Cliente'!$C$7,"")</f>
        <v/>
      </c>
      <c r="E4292" s="37"/>
    </row>
    <row r="4293" spans="2:5">
      <c r="B4293" s="36"/>
      <c r="C4293" s="38" t="s">
        <v>132</v>
      </c>
      <c r="D4293" s="40" t="str">
        <f>IFERROR(IF(Retenciones!$A131&lt;&gt;"",+('Datos del Cliente'!$C$8),""),"")</f>
        <v/>
      </c>
      <c r="E4293" s="37"/>
    </row>
    <row r="4294" spans="2:5" ht="25.5" customHeight="1">
      <c r="B4294" s="36"/>
      <c r="C4294" s="38" t="s">
        <v>133</v>
      </c>
      <c r="D4294" s="41" t="str">
        <f>IF(Retenciones!$A131&lt;&gt;"",'Datos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294" s="37"/>
    </row>
    <row r="4295" spans="2:5">
      <c r="B4295" s="36"/>
      <c r="E4295" s="37"/>
    </row>
    <row r="4296" spans="2:5">
      <c r="B4296" s="36"/>
      <c r="C4296" s="86" t="s">
        <v>134</v>
      </c>
      <c r="D4296" s="86"/>
      <c r="E4296" s="37"/>
    </row>
    <row r="4297" spans="2:5">
      <c r="B4297" s="36"/>
      <c r="C4297" s="38" t="s">
        <v>131</v>
      </c>
      <c r="D4297" s="39" t="str">
        <f>IFERROR(IF(Retenciones!$A131&lt;&gt;"",INDEX('Sujetos Retenidos'!$B$5:$B$204,MATCH(Retenciones!$O131,'Sujetos Retenidos'!$A$5:$A$204,0)),""),"")</f>
        <v/>
      </c>
      <c r="E4297" s="37"/>
    </row>
    <row r="4298" spans="2:5">
      <c r="B4298" s="36"/>
      <c r="C4298" s="38" t="s">
        <v>132</v>
      </c>
      <c r="D4298" s="40" t="str">
        <f>IFERROR(IF(Retenciones!$A131&lt;&gt;"",+INDEX('Sujetos Retenidos'!$A$5:$A$204,MATCH(Retenciones!$O131,'Sujetos Retenidos'!$A$5:$A$204,0)),""),"")</f>
        <v/>
      </c>
      <c r="E4298" s="37"/>
    </row>
    <row r="4299" spans="2:5" ht="25.5" customHeight="1">
      <c r="B4299" s="36"/>
      <c r="C4299" s="38" t="s">
        <v>133</v>
      </c>
      <c r="D4299" s="41" t="str">
        <f>IFERROR(IF(Retenciones!$A131&lt;&gt;"",INDEX('Sujetos Retenidos'!$C$5:$C$204,MATCH(Retenciones!$O131,'Sujetos Retenidos'!$A$5:$A$204,0))&amp;" Localidad: "&amp;INDEX('Sujetos Retenidos'!$D$5:$D$204,MATCH(Retenciones!$O131,'Sujetos Retenidos'!$A$5:$A$204,0))&amp;" Provincia: "&amp;IF(ISNUMBER(SEARCH(" - ",INDEX('Sujetos Retenidos'!$E$5:$E$204,MATCH(Retenciones!$O131,'Sujetos Retenidos'!$A$5:$A$204,0)))),MID(INDEX('Sujetos Retenidos'!$E$5:$E$204,MATCH(Retenciones!$O131,'Sujetos Retenidos'!$A$5:$A$204,0)),SEARCH(" - ",INDEX('Sujetos Retenidos'!$E$5:$E$204,MATCH(Retenciones!$O131,'Sujetos Retenidos'!$A$5:$A$204,0)))+3,255),INDEX('Sujetos Retenidos'!$E$5:$E$204,MATCH(Retenciones!$O131,'Sujetos Retenidos'!$A$5:$A$204,0)))&amp;" C.P.: "&amp;INDEX('Sujetos Retenidos'!$F$5:$F$204,MATCH(Retenciones!$O131,'Sujetos Retenidos'!$A$5:$A$204,0)),""),"")</f>
        <v/>
      </c>
      <c r="E4299" s="37"/>
    </row>
    <row r="4300" spans="2:5">
      <c r="B4300" s="36"/>
      <c r="E4300" s="37"/>
    </row>
    <row r="4301" spans="2:5">
      <c r="B4301" s="36"/>
      <c r="C4301" s="86" t="s">
        <v>135</v>
      </c>
      <c r="D4301" s="86"/>
      <c r="E4301" s="37"/>
    </row>
    <row r="4302" spans="2:5" ht="21.75" customHeight="1">
      <c r="B4302" s="36"/>
      <c r="C4302" s="38" t="s">
        <v>136</v>
      </c>
      <c r="D4302" s="41" t="str">
        <f>IF(Retenciones!$A131&lt;&gt;"",SUBSTITUTE(IF(ISNUMBER(SEARCH(" (",IF(ISNUMBER(SEARCH(" - ",Retenciones!$E131)),MID(Retenciones!$E131,SEARCH(" - ",Retenciones!$E131)+3,255),Retenciones!$E131))),LEFT(IF(ISNUMBER(SEARCH(" - ",Retenciones!$E131)),MID(Retenciones!$E131,SEARCH(" - ",Retenciones!$E131)+3,255),Retenciones!$E131),SEARCH(" (",IF(ISNUMBER(SEARCH(" - ",Retenciones!$E131)),MID(Retenciones!$E131,SEARCH(" - ",Retenciones!$E131)+3,255),Retenciones!$E131))-1),IF(ISNUMBER(SEARCH(" - ",Retenciones!$E131)),MID(Retenciones!$E131,SEARCH(" - ",Retenciones!$E131)+3,255),Retenciones!$E131)),"—","-"),"")</f>
        <v/>
      </c>
      <c r="E4302" s="37"/>
    </row>
    <row r="4303" spans="2:5" ht="21.75" customHeight="1">
      <c r="B4303" s="36"/>
      <c r="C4303" s="38" t="s">
        <v>137</v>
      </c>
      <c r="D4303" s="41" t="str">
        <f>IF(Retenciones!$A131&lt;&gt;"",IF(ISNUMBER(SEARCH(" - ",Retenciones!$F131)),MID(Retenciones!$F131,SEARCH(" - ",Retenciones!$F131)+3,255),Retenciones!$F131),"")</f>
        <v/>
      </c>
      <c r="E4303" s="37"/>
    </row>
    <row r="4304" spans="2:5" ht="21.75" customHeight="1">
      <c r="B4304" s="36"/>
      <c r="C4304" s="38" t="s">
        <v>138</v>
      </c>
      <c r="D4304" s="41" t="str">
        <f>IF(Retenciones!$A131&lt;&gt;"",Retenciones!$A131&amp;" Nro. "&amp;TEXT(Retenciones!$C131,"000000000000"),"")</f>
        <v/>
      </c>
      <c r="E4304" s="37"/>
    </row>
    <row r="4305" spans="2:5">
      <c r="B4305" s="36"/>
      <c r="C4305" s="38" t="s">
        <v>139</v>
      </c>
      <c r="D4305" s="42" t="str">
        <f>IF(Retenciones!$A131&lt;&gt;"","$ "&amp;IF(MID(TEXT(INT(ROUND(Retenciones!$D131,2)),"000000000000"),1,3)&lt;&gt;"000",TEXT(VALUE(MID(TEXT(INT(ROUND(Retenciones!$D131,2)),"000000000000"),1,3)),"0")&amp;"."&amp;MID(TEXT(INT(ROUND(Retenciones!$D131,2)),"000000000000"),4,3)&amp;"."&amp;MID(TEXT(INT(ROUND(Retenciones!$D131,2)),"000000000000"),7,3)&amp;"."&amp;MID(TEXT(INT(ROUND(Retenciones!$D131,2)),"000000000000"),10,3),IF(MID(TEXT(INT(ROUND(Retenciones!$D131,2)),"000000000000"),4,3)&lt;&gt;"000",TEXT(VALUE(MID(TEXT(INT(ROUND(Retenciones!$D131,2)),"000000000000"),4,3)),"0")&amp;"."&amp;MID(TEXT(INT(ROUND(Retenciones!$D131,2)),"000000000000"),7,3)&amp;"."&amp;MID(TEXT(INT(ROUND(Retenciones!$D131,2)),"000000000000"),10,3),IF(MID(TEXT(INT(ROUND(Retenciones!$D131,2)),"000000000000"),7,3)&lt;&gt;"000",TEXT(VALUE(MID(TEXT(INT(ROUND(Retenciones!$D131,2)),"000000000000"),7,3)),"0")&amp;"."&amp;MID(TEXT(INT(ROUND(Retenciones!$D131,2)),"000000000000"),10,3),TEXT(VALUE(MID(TEXT(INT(ROUND(Retenciones!$D131,2)),"000000000000"),10,3)),"0"))))&amp;","&amp;TEXT(ROUND((ROUND(Retenciones!$D131,2)-INT(ROUND(Retenciones!$D131,2)))*100,0),"00"),"")</f>
        <v/>
      </c>
      <c r="E4305" s="37"/>
    </row>
    <row r="4306" spans="2:5">
      <c r="B4306" s="36"/>
      <c r="C4306" s="38" t="s">
        <v>140</v>
      </c>
      <c r="D4306" s="39" t="str">
        <f>IF(Retenciones!$A131&lt;&gt;"","NO","")</f>
        <v/>
      </c>
      <c r="E4306" s="37"/>
    </row>
    <row r="4307" spans="2:5">
      <c r="B4307" s="36"/>
      <c r="C4307" s="38" t="s">
        <v>141</v>
      </c>
      <c r="D4307" s="43" t="str">
        <f>IF(Retenciones!$A131&lt;&gt;"","$ "&amp;IF(MID(TEXT(INT(ROUND(Retenciones!$K131,2)),"000000000000"),1,3)&lt;&gt;"000",TEXT(VALUE(MID(TEXT(INT(ROUND(Retenciones!$K131,2)),"000000000000"),1,3)),"0")&amp;"."&amp;MID(TEXT(INT(ROUND(Retenciones!$K131,2)),"000000000000"),4,3)&amp;"."&amp;MID(TEXT(INT(ROUND(Retenciones!$K131,2)),"000000000000"),7,3)&amp;"."&amp;MID(TEXT(INT(ROUND(Retenciones!$K131,2)),"000000000000"),10,3),IF(MID(TEXT(INT(ROUND(Retenciones!$K131,2)),"000000000000"),4,3)&lt;&gt;"000",TEXT(VALUE(MID(TEXT(INT(ROUND(Retenciones!$K131,2)),"000000000000"),4,3)),"0")&amp;"."&amp;MID(TEXT(INT(ROUND(Retenciones!$K131,2)),"000000000000"),7,3)&amp;"."&amp;MID(TEXT(INT(ROUND(Retenciones!$K131,2)),"000000000000"),10,3),IF(MID(TEXT(INT(ROUND(Retenciones!$K131,2)),"000000000000"),7,3)&lt;&gt;"000",TEXT(VALUE(MID(TEXT(INT(ROUND(Retenciones!$K131,2)),"000000000000"),7,3)),"0")&amp;"."&amp;MID(TEXT(INT(ROUND(Retenciones!$K131,2)),"000000000000"),10,3),TEXT(VALUE(MID(TEXT(INT(ROUND(Retenciones!$K131,2)),"000000000000"),10,3)),"0"))))&amp;","&amp;TEXT(ROUND((ROUND(Retenciones!$K131,2)-INT(ROUND(Retenciones!$K131,2)))*100,0),"00"),"")</f>
        <v/>
      </c>
      <c r="E4307" s="37"/>
    </row>
    <row r="4308" spans="2:5">
      <c r="B4308" s="36"/>
      <c r="E4308" s="37"/>
    </row>
    <row r="4309" spans="2:5">
      <c r="B4309" s="36"/>
      <c r="E4309" s="37"/>
    </row>
    <row r="4310" spans="2:5">
      <c r="B4310" s="36"/>
      <c r="C4310" s="44" t="s">
        <v>142</v>
      </c>
      <c r="D4310" s="45"/>
      <c r="E4310" s="37"/>
    </row>
    <row r="4311" spans="2:5">
      <c r="B4311" s="36"/>
      <c r="E4311" s="37"/>
    </row>
    <row r="4312" spans="2:5">
      <c r="B4312" s="36"/>
      <c r="C4312" s="38" t="s">
        <v>143</v>
      </c>
      <c r="D4312" s="39" t="str">
        <f>IF(Retenciones!$A131&lt;&gt;"",'Datos del Cliente'!$C$7,"")</f>
        <v/>
      </c>
      <c r="E4312" s="37"/>
    </row>
    <row r="4313" spans="2:5">
      <c r="B4313" s="36"/>
      <c r="C4313" s="38" t="s">
        <v>144</v>
      </c>
      <c r="D4313" s="39" t="str">
        <f>IF(Retenciones!$A131&lt;&gt;"",'Datos del Cliente'!$C$14,"")</f>
        <v/>
      </c>
      <c r="E4313" s="37"/>
    </row>
    <row r="4314" spans="2:5">
      <c r="B4314" s="36"/>
      <c r="E4314" s="37"/>
    </row>
    <row r="4315" spans="2:5" ht="15" customHeight="1">
      <c r="B4315" s="36"/>
      <c r="C4315" s="84" t="s">
        <v>145</v>
      </c>
      <c r="D4315" s="84"/>
      <c r="E4315" s="37"/>
    </row>
    <row r="4316" spans="2:5">
      <c r="B4316" s="36"/>
      <c r="C4316" s="84"/>
      <c r="D4316" s="84"/>
      <c r="E4316" s="37"/>
    </row>
    <row r="4317" spans="2:5">
      <c r="B4317" s="36"/>
      <c r="C4317" s="84"/>
      <c r="D4317" s="84"/>
      <c r="E4317" s="37"/>
    </row>
    <row r="4318" spans="2:5">
      <c r="B4318" s="46"/>
      <c r="C4318" s="47"/>
      <c r="D4318" s="47"/>
      <c r="E4318" s="48"/>
    </row>
    <row r="4320" spans="2:5" ht="25.5" customHeight="1">
      <c r="B4320" s="34"/>
      <c r="C4320" s="85" t="s">
        <v>127</v>
      </c>
      <c r="D4320" s="85"/>
      <c r="E4320" s="35"/>
    </row>
    <row r="4321" spans="2:5">
      <c r="B4321" s="36"/>
      <c r="E4321" s="37"/>
    </row>
    <row r="4322" spans="2:5">
      <c r="B4322" s="36"/>
      <c r="C4322" s="38" t="s">
        <v>128</v>
      </c>
      <c r="D4322" s="39" t="str">
        <f>IF(Retenciones!$A132&lt;&gt;"","0000-"&amp;TEXT(Retenciones!$I132,"YYYY")&amp;"-"&amp;TEXT((N('Datos del Cliente'!$C$17)+COUNTIF(Retenciones!$A$5:$A132,"&lt;&gt;")),"000000"),"")</f>
        <v/>
      </c>
      <c r="E4322" s="37"/>
    </row>
    <row r="4323" spans="2:5">
      <c r="B4323" s="36"/>
      <c r="C4323" s="38" t="s">
        <v>129</v>
      </c>
      <c r="D4323" s="39" t="str">
        <f>IF(Retenciones!$A132&lt;&gt;"",TEXT(Retenciones!$I132,"DD/MM/YYYY"),"")</f>
        <v/>
      </c>
      <c r="E4323" s="37"/>
    </row>
    <row r="4324" spans="2:5">
      <c r="B4324" s="36"/>
      <c r="E4324" s="37"/>
    </row>
    <row r="4325" spans="2:5">
      <c r="B4325" s="36"/>
      <c r="C4325" s="86" t="s">
        <v>130</v>
      </c>
      <c r="D4325" s="86"/>
      <c r="E4325" s="37"/>
    </row>
    <row r="4326" spans="2:5">
      <c r="B4326" s="36"/>
      <c r="C4326" s="38" t="s">
        <v>131</v>
      </c>
      <c r="D4326" s="39" t="str">
        <f>IF(Retenciones!$A132&lt;&gt;"",'Datos del Cliente'!$C$7,"")</f>
        <v/>
      </c>
      <c r="E4326" s="37"/>
    </row>
    <row r="4327" spans="2:5">
      <c r="B4327" s="36"/>
      <c r="C4327" s="38" t="s">
        <v>132</v>
      </c>
      <c r="D4327" s="40" t="str">
        <f>IFERROR(IF(Retenciones!$A132&lt;&gt;"",+('Datos del Cliente'!$C$8),""),"")</f>
        <v/>
      </c>
      <c r="E4327" s="37"/>
    </row>
    <row r="4328" spans="2:5" ht="25.5" customHeight="1">
      <c r="B4328" s="36"/>
      <c r="C4328" s="38" t="s">
        <v>133</v>
      </c>
      <c r="D4328" s="41" t="str">
        <f>IF(Retenciones!$A132&lt;&gt;"",'Datos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328" s="37"/>
    </row>
    <row r="4329" spans="2:5">
      <c r="B4329" s="36"/>
      <c r="E4329" s="37"/>
    </row>
    <row r="4330" spans="2:5">
      <c r="B4330" s="36"/>
      <c r="C4330" s="86" t="s">
        <v>134</v>
      </c>
      <c r="D4330" s="86"/>
      <c r="E4330" s="37"/>
    </row>
    <row r="4331" spans="2:5">
      <c r="B4331" s="36"/>
      <c r="C4331" s="38" t="s">
        <v>131</v>
      </c>
      <c r="D4331" s="39" t="str">
        <f>IFERROR(IF(Retenciones!$A132&lt;&gt;"",INDEX('Sujetos Retenidos'!$B$5:$B$204,MATCH(Retenciones!$O132,'Sujetos Retenidos'!$A$5:$A$204,0)),""),"")</f>
        <v/>
      </c>
      <c r="E4331" s="37"/>
    </row>
    <row r="4332" spans="2:5">
      <c r="B4332" s="36"/>
      <c r="C4332" s="38" t="s">
        <v>132</v>
      </c>
      <c r="D4332" s="40" t="str">
        <f>IFERROR(IF(Retenciones!$A132&lt;&gt;"",+INDEX('Sujetos Retenidos'!$A$5:$A$204,MATCH(Retenciones!$O132,'Sujetos Retenidos'!$A$5:$A$204,0)),""),"")</f>
        <v/>
      </c>
      <c r="E4332" s="37"/>
    </row>
    <row r="4333" spans="2:5" ht="25.5" customHeight="1">
      <c r="B4333" s="36"/>
      <c r="C4333" s="38" t="s">
        <v>133</v>
      </c>
      <c r="D4333" s="41" t="str">
        <f>IFERROR(IF(Retenciones!$A132&lt;&gt;"",INDEX('Sujetos Retenidos'!$C$5:$C$204,MATCH(Retenciones!$O132,'Sujetos Retenidos'!$A$5:$A$204,0))&amp;" Localidad: "&amp;INDEX('Sujetos Retenidos'!$D$5:$D$204,MATCH(Retenciones!$O132,'Sujetos Retenidos'!$A$5:$A$204,0))&amp;" Provincia: "&amp;IF(ISNUMBER(SEARCH(" - ",INDEX('Sujetos Retenidos'!$E$5:$E$204,MATCH(Retenciones!$O132,'Sujetos Retenidos'!$A$5:$A$204,0)))),MID(INDEX('Sujetos Retenidos'!$E$5:$E$204,MATCH(Retenciones!$O132,'Sujetos Retenidos'!$A$5:$A$204,0)),SEARCH(" - ",INDEX('Sujetos Retenidos'!$E$5:$E$204,MATCH(Retenciones!$O132,'Sujetos Retenidos'!$A$5:$A$204,0)))+3,255),INDEX('Sujetos Retenidos'!$E$5:$E$204,MATCH(Retenciones!$O132,'Sujetos Retenidos'!$A$5:$A$204,0)))&amp;" C.P.: "&amp;INDEX('Sujetos Retenidos'!$F$5:$F$204,MATCH(Retenciones!$O132,'Sujetos Retenidos'!$A$5:$A$204,0)),""),"")</f>
        <v/>
      </c>
      <c r="E4333" s="37"/>
    </row>
    <row r="4334" spans="2:5">
      <c r="B4334" s="36"/>
      <c r="E4334" s="37"/>
    </row>
    <row r="4335" spans="2:5">
      <c r="B4335" s="36"/>
      <c r="C4335" s="86" t="s">
        <v>135</v>
      </c>
      <c r="D4335" s="86"/>
      <c r="E4335" s="37"/>
    </row>
    <row r="4336" spans="2:5" ht="21.75" customHeight="1">
      <c r="B4336" s="36"/>
      <c r="C4336" s="38" t="s">
        <v>136</v>
      </c>
      <c r="D4336" s="41" t="str">
        <f>IF(Retenciones!$A132&lt;&gt;"",SUBSTITUTE(IF(ISNUMBER(SEARCH(" (",IF(ISNUMBER(SEARCH(" - ",Retenciones!$E132)),MID(Retenciones!$E132,SEARCH(" - ",Retenciones!$E132)+3,255),Retenciones!$E132))),LEFT(IF(ISNUMBER(SEARCH(" - ",Retenciones!$E132)),MID(Retenciones!$E132,SEARCH(" - ",Retenciones!$E132)+3,255),Retenciones!$E132),SEARCH(" (",IF(ISNUMBER(SEARCH(" - ",Retenciones!$E132)),MID(Retenciones!$E132,SEARCH(" - ",Retenciones!$E132)+3,255),Retenciones!$E132))-1),IF(ISNUMBER(SEARCH(" - ",Retenciones!$E132)),MID(Retenciones!$E132,SEARCH(" - ",Retenciones!$E132)+3,255),Retenciones!$E132)),"—","-"),"")</f>
        <v/>
      </c>
      <c r="E4336" s="37"/>
    </row>
    <row r="4337" spans="2:5" ht="21.75" customHeight="1">
      <c r="B4337" s="36"/>
      <c r="C4337" s="38" t="s">
        <v>137</v>
      </c>
      <c r="D4337" s="41" t="str">
        <f>IF(Retenciones!$A132&lt;&gt;"",IF(ISNUMBER(SEARCH(" - ",Retenciones!$F132)),MID(Retenciones!$F132,SEARCH(" - ",Retenciones!$F132)+3,255),Retenciones!$F132),"")</f>
        <v/>
      </c>
      <c r="E4337" s="37"/>
    </row>
    <row r="4338" spans="2:5" ht="21.75" customHeight="1">
      <c r="B4338" s="36"/>
      <c r="C4338" s="38" t="s">
        <v>138</v>
      </c>
      <c r="D4338" s="41" t="str">
        <f>IF(Retenciones!$A132&lt;&gt;"",Retenciones!$A132&amp;" Nro. "&amp;TEXT(Retenciones!$C132,"000000000000"),"")</f>
        <v/>
      </c>
      <c r="E4338" s="37"/>
    </row>
    <row r="4339" spans="2:5">
      <c r="B4339" s="36"/>
      <c r="C4339" s="38" t="s">
        <v>139</v>
      </c>
      <c r="D4339" s="42" t="str">
        <f>IF(Retenciones!$A132&lt;&gt;"","$ "&amp;IF(MID(TEXT(INT(ROUND(Retenciones!$D132,2)),"000000000000"),1,3)&lt;&gt;"000",TEXT(VALUE(MID(TEXT(INT(ROUND(Retenciones!$D132,2)),"000000000000"),1,3)),"0")&amp;"."&amp;MID(TEXT(INT(ROUND(Retenciones!$D132,2)),"000000000000"),4,3)&amp;"."&amp;MID(TEXT(INT(ROUND(Retenciones!$D132,2)),"000000000000"),7,3)&amp;"."&amp;MID(TEXT(INT(ROUND(Retenciones!$D132,2)),"000000000000"),10,3),IF(MID(TEXT(INT(ROUND(Retenciones!$D132,2)),"000000000000"),4,3)&lt;&gt;"000",TEXT(VALUE(MID(TEXT(INT(ROUND(Retenciones!$D132,2)),"000000000000"),4,3)),"0")&amp;"."&amp;MID(TEXT(INT(ROUND(Retenciones!$D132,2)),"000000000000"),7,3)&amp;"."&amp;MID(TEXT(INT(ROUND(Retenciones!$D132,2)),"000000000000"),10,3),IF(MID(TEXT(INT(ROUND(Retenciones!$D132,2)),"000000000000"),7,3)&lt;&gt;"000",TEXT(VALUE(MID(TEXT(INT(ROUND(Retenciones!$D132,2)),"000000000000"),7,3)),"0")&amp;"."&amp;MID(TEXT(INT(ROUND(Retenciones!$D132,2)),"000000000000"),10,3),TEXT(VALUE(MID(TEXT(INT(ROUND(Retenciones!$D132,2)),"000000000000"),10,3)),"0"))))&amp;","&amp;TEXT(ROUND((ROUND(Retenciones!$D132,2)-INT(ROUND(Retenciones!$D132,2)))*100,0),"00"),"")</f>
        <v/>
      </c>
      <c r="E4339" s="37"/>
    </row>
    <row r="4340" spans="2:5">
      <c r="B4340" s="36"/>
      <c r="C4340" s="38" t="s">
        <v>140</v>
      </c>
      <c r="D4340" s="39" t="str">
        <f>IF(Retenciones!$A132&lt;&gt;"","NO","")</f>
        <v/>
      </c>
      <c r="E4340" s="37"/>
    </row>
    <row r="4341" spans="2:5">
      <c r="B4341" s="36"/>
      <c r="C4341" s="38" t="s">
        <v>141</v>
      </c>
      <c r="D4341" s="43" t="str">
        <f>IF(Retenciones!$A132&lt;&gt;"","$ "&amp;IF(MID(TEXT(INT(ROUND(Retenciones!$K132,2)),"000000000000"),1,3)&lt;&gt;"000",TEXT(VALUE(MID(TEXT(INT(ROUND(Retenciones!$K132,2)),"000000000000"),1,3)),"0")&amp;"."&amp;MID(TEXT(INT(ROUND(Retenciones!$K132,2)),"000000000000"),4,3)&amp;"."&amp;MID(TEXT(INT(ROUND(Retenciones!$K132,2)),"000000000000"),7,3)&amp;"."&amp;MID(TEXT(INT(ROUND(Retenciones!$K132,2)),"000000000000"),10,3),IF(MID(TEXT(INT(ROUND(Retenciones!$K132,2)),"000000000000"),4,3)&lt;&gt;"000",TEXT(VALUE(MID(TEXT(INT(ROUND(Retenciones!$K132,2)),"000000000000"),4,3)),"0")&amp;"."&amp;MID(TEXT(INT(ROUND(Retenciones!$K132,2)),"000000000000"),7,3)&amp;"."&amp;MID(TEXT(INT(ROUND(Retenciones!$K132,2)),"000000000000"),10,3),IF(MID(TEXT(INT(ROUND(Retenciones!$K132,2)),"000000000000"),7,3)&lt;&gt;"000",TEXT(VALUE(MID(TEXT(INT(ROUND(Retenciones!$K132,2)),"000000000000"),7,3)),"0")&amp;"."&amp;MID(TEXT(INT(ROUND(Retenciones!$K132,2)),"000000000000"),10,3),TEXT(VALUE(MID(TEXT(INT(ROUND(Retenciones!$K132,2)),"000000000000"),10,3)),"0"))))&amp;","&amp;TEXT(ROUND((ROUND(Retenciones!$K132,2)-INT(ROUND(Retenciones!$K132,2)))*100,0),"00"),"")</f>
        <v/>
      </c>
      <c r="E4341" s="37"/>
    </row>
    <row r="4342" spans="2:5">
      <c r="B4342" s="36"/>
      <c r="E4342" s="37"/>
    </row>
    <row r="4343" spans="2:5">
      <c r="B4343" s="36"/>
      <c r="E4343" s="37"/>
    </row>
    <row r="4344" spans="2:5">
      <c r="B4344" s="36"/>
      <c r="C4344" s="44" t="s">
        <v>142</v>
      </c>
      <c r="D4344" s="45"/>
      <c r="E4344" s="37"/>
    </row>
    <row r="4345" spans="2:5">
      <c r="B4345" s="36"/>
      <c r="E4345" s="37"/>
    </row>
    <row r="4346" spans="2:5">
      <c r="B4346" s="36"/>
      <c r="C4346" s="38" t="s">
        <v>143</v>
      </c>
      <c r="D4346" s="39" t="str">
        <f>IF(Retenciones!$A132&lt;&gt;"",'Datos del Cliente'!$C$7,"")</f>
        <v/>
      </c>
      <c r="E4346" s="37"/>
    </row>
    <row r="4347" spans="2:5">
      <c r="B4347" s="36"/>
      <c r="C4347" s="38" t="s">
        <v>144</v>
      </c>
      <c r="D4347" s="39" t="str">
        <f>IF(Retenciones!$A132&lt;&gt;"",'Datos del Cliente'!$C$14,"")</f>
        <v/>
      </c>
      <c r="E4347" s="37"/>
    </row>
    <row r="4348" spans="2:5">
      <c r="B4348" s="36"/>
      <c r="E4348" s="37"/>
    </row>
    <row r="4349" spans="2:5" ht="15" customHeight="1">
      <c r="B4349" s="36"/>
      <c r="C4349" s="84" t="s">
        <v>145</v>
      </c>
      <c r="D4349" s="84"/>
      <c r="E4349" s="37"/>
    </row>
    <row r="4350" spans="2:5">
      <c r="B4350" s="36"/>
      <c r="C4350" s="84"/>
      <c r="D4350" s="84"/>
      <c r="E4350" s="37"/>
    </row>
    <row r="4351" spans="2:5">
      <c r="B4351" s="36"/>
      <c r="C4351" s="84"/>
      <c r="D4351" s="84"/>
      <c r="E4351" s="37"/>
    </row>
    <row r="4352" spans="2:5">
      <c r="B4352" s="46"/>
      <c r="C4352" s="47"/>
      <c r="D4352" s="47"/>
      <c r="E4352" s="48"/>
    </row>
    <row r="4354" spans="2:5" ht="25.5" customHeight="1">
      <c r="B4354" s="34"/>
      <c r="C4354" s="85" t="s">
        <v>127</v>
      </c>
      <c r="D4354" s="85"/>
      <c r="E4354" s="35"/>
    </row>
    <row r="4355" spans="2:5">
      <c r="B4355" s="36"/>
      <c r="E4355" s="37"/>
    </row>
    <row r="4356" spans="2:5">
      <c r="B4356" s="36"/>
      <c r="C4356" s="38" t="s">
        <v>128</v>
      </c>
      <c r="D4356" s="39" t="str">
        <f>IF(Retenciones!$A133&lt;&gt;"","0000-"&amp;TEXT(Retenciones!$I133,"YYYY")&amp;"-"&amp;TEXT((N('Datos del Cliente'!$C$17)+COUNTIF(Retenciones!$A$5:$A133,"&lt;&gt;")),"000000"),"")</f>
        <v/>
      </c>
      <c r="E4356" s="37"/>
    </row>
    <row r="4357" spans="2:5">
      <c r="B4357" s="36"/>
      <c r="C4357" s="38" t="s">
        <v>129</v>
      </c>
      <c r="D4357" s="39" t="str">
        <f>IF(Retenciones!$A133&lt;&gt;"",TEXT(Retenciones!$I133,"DD/MM/YYYY"),"")</f>
        <v/>
      </c>
      <c r="E4357" s="37"/>
    </row>
    <row r="4358" spans="2:5">
      <c r="B4358" s="36"/>
      <c r="E4358" s="37"/>
    </row>
    <row r="4359" spans="2:5">
      <c r="B4359" s="36"/>
      <c r="C4359" s="86" t="s">
        <v>130</v>
      </c>
      <c r="D4359" s="86"/>
      <c r="E4359" s="37"/>
    </row>
    <row r="4360" spans="2:5">
      <c r="B4360" s="36"/>
      <c r="C4360" s="38" t="s">
        <v>131</v>
      </c>
      <c r="D4360" s="39" t="str">
        <f>IF(Retenciones!$A133&lt;&gt;"",'Datos del Cliente'!$C$7,"")</f>
        <v/>
      </c>
      <c r="E4360" s="37"/>
    </row>
    <row r="4361" spans="2:5">
      <c r="B4361" s="36"/>
      <c r="C4361" s="38" t="s">
        <v>132</v>
      </c>
      <c r="D4361" s="40" t="str">
        <f>IFERROR(IF(Retenciones!$A133&lt;&gt;"",+('Datos del Cliente'!$C$8),""),"")</f>
        <v/>
      </c>
      <c r="E4361" s="37"/>
    </row>
    <row r="4362" spans="2:5" ht="25.5" customHeight="1">
      <c r="B4362" s="36"/>
      <c r="C4362" s="38" t="s">
        <v>133</v>
      </c>
      <c r="D4362" s="41" t="str">
        <f>IF(Retenciones!$A133&lt;&gt;"",'Datos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362" s="37"/>
    </row>
    <row r="4363" spans="2:5">
      <c r="B4363" s="36"/>
      <c r="E4363" s="37"/>
    </row>
    <row r="4364" spans="2:5">
      <c r="B4364" s="36"/>
      <c r="C4364" s="86" t="s">
        <v>134</v>
      </c>
      <c r="D4364" s="86"/>
      <c r="E4364" s="37"/>
    </row>
    <row r="4365" spans="2:5">
      <c r="B4365" s="36"/>
      <c r="C4365" s="38" t="s">
        <v>131</v>
      </c>
      <c r="D4365" s="39" t="str">
        <f>IFERROR(IF(Retenciones!$A133&lt;&gt;"",INDEX('Sujetos Retenidos'!$B$5:$B$204,MATCH(Retenciones!$O133,'Sujetos Retenidos'!$A$5:$A$204,0)),""),"")</f>
        <v/>
      </c>
      <c r="E4365" s="37"/>
    </row>
    <row r="4366" spans="2:5">
      <c r="B4366" s="36"/>
      <c r="C4366" s="38" t="s">
        <v>132</v>
      </c>
      <c r="D4366" s="40" t="str">
        <f>IFERROR(IF(Retenciones!$A133&lt;&gt;"",+INDEX('Sujetos Retenidos'!$A$5:$A$204,MATCH(Retenciones!$O133,'Sujetos Retenidos'!$A$5:$A$204,0)),""),"")</f>
        <v/>
      </c>
      <c r="E4366" s="37"/>
    </row>
    <row r="4367" spans="2:5" ht="25.5" customHeight="1">
      <c r="B4367" s="36"/>
      <c r="C4367" s="38" t="s">
        <v>133</v>
      </c>
      <c r="D4367" s="41" t="str">
        <f>IFERROR(IF(Retenciones!$A133&lt;&gt;"",INDEX('Sujetos Retenidos'!$C$5:$C$204,MATCH(Retenciones!$O133,'Sujetos Retenidos'!$A$5:$A$204,0))&amp;" Localidad: "&amp;INDEX('Sujetos Retenidos'!$D$5:$D$204,MATCH(Retenciones!$O133,'Sujetos Retenidos'!$A$5:$A$204,0))&amp;" Provincia: "&amp;IF(ISNUMBER(SEARCH(" - ",INDEX('Sujetos Retenidos'!$E$5:$E$204,MATCH(Retenciones!$O133,'Sujetos Retenidos'!$A$5:$A$204,0)))),MID(INDEX('Sujetos Retenidos'!$E$5:$E$204,MATCH(Retenciones!$O133,'Sujetos Retenidos'!$A$5:$A$204,0)),SEARCH(" - ",INDEX('Sujetos Retenidos'!$E$5:$E$204,MATCH(Retenciones!$O133,'Sujetos Retenidos'!$A$5:$A$204,0)))+3,255),INDEX('Sujetos Retenidos'!$E$5:$E$204,MATCH(Retenciones!$O133,'Sujetos Retenidos'!$A$5:$A$204,0)))&amp;" C.P.: "&amp;INDEX('Sujetos Retenidos'!$F$5:$F$204,MATCH(Retenciones!$O133,'Sujetos Retenidos'!$A$5:$A$204,0)),""),"")</f>
        <v/>
      </c>
      <c r="E4367" s="37"/>
    </row>
    <row r="4368" spans="2:5">
      <c r="B4368" s="36"/>
      <c r="E4368" s="37"/>
    </row>
    <row r="4369" spans="2:5">
      <c r="B4369" s="36"/>
      <c r="C4369" s="86" t="s">
        <v>135</v>
      </c>
      <c r="D4369" s="86"/>
      <c r="E4369" s="37"/>
    </row>
    <row r="4370" spans="2:5" ht="21.75" customHeight="1">
      <c r="B4370" s="36"/>
      <c r="C4370" s="38" t="s">
        <v>136</v>
      </c>
      <c r="D4370" s="41" t="str">
        <f>IF(Retenciones!$A133&lt;&gt;"",SUBSTITUTE(IF(ISNUMBER(SEARCH(" (",IF(ISNUMBER(SEARCH(" - ",Retenciones!$E133)),MID(Retenciones!$E133,SEARCH(" - ",Retenciones!$E133)+3,255),Retenciones!$E133))),LEFT(IF(ISNUMBER(SEARCH(" - ",Retenciones!$E133)),MID(Retenciones!$E133,SEARCH(" - ",Retenciones!$E133)+3,255),Retenciones!$E133),SEARCH(" (",IF(ISNUMBER(SEARCH(" - ",Retenciones!$E133)),MID(Retenciones!$E133,SEARCH(" - ",Retenciones!$E133)+3,255),Retenciones!$E133))-1),IF(ISNUMBER(SEARCH(" - ",Retenciones!$E133)),MID(Retenciones!$E133,SEARCH(" - ",Retenciones!$E133)+3,255),Retenciones!$E133)),"—","-"),"")</f>
        <v/>
      </c>
      <c r="E4370" s="37"/>
    </row>
    <row r="4371" spans="2:5" ht="21.75" customHeight="1">
      <c r="B4371" s="36"/>
      <c r="C4371" s="38" t="s">
        <v>137</v>
      </c>
      <c r="D4371" s="41" t="str">
        <f>IF(Retenciones!$A133&lt;&gt;"",IF(ISNUMBER(SEARCH(" - ",Retenciones!$F133)),MID(Retenciones!$F133,SEARCH(" - ",Retenciones!$F133)+3,255),Retenciones!$F133),"")</f>
        <v/>
      </c>
      <c r="E4371" s="37"/>
    </row>
    <row r="4372" spans="2:5" ht="21.75" customHeight="1">
      <c r="B4372" s="36"/>
      <c r="C4372" s="38" t="s">
        <v>138</v>
      </c>
      <c r="D4372" s="41" t="str">
        <f>IF(Retenciones!$A133&lt;&gt;"",Retenciones!$A133&amp;" Nro. "&amp;TEXT(Retenciones!$C133,"000000000000"),"")</f>
        <v/>
      </c>
      <c r="E4372" s="37"/>
    </row>
    <row r="4373" spans="2:5">
      <c r="B4373" s="36"/>
      <c r="C4373" s="38" t="s">
        <v>139</v>
      </c>
      <c r="D4373" s="42" t="str">
        <f>IF(Retenciones!$A133&lt;&gt;"","$ "&amp;IF(MID(TEXT(INT(ROUND(Retenciones!$D133,2)),"000000000000"),1,3)&lt;&gt;"000",TEXT(VALUE(MID(TEXT(INT(ROUND(Retenciones!$D133,2)),"000000000000"),1,3)),"0")&amp;"."&amp;MID(TEXT(INT(ROUND(Retenciones!$D133,2)),"000000000000"),4,3)&amp;"."&amp;MID(TEXT(INT(ROUND(Retenciones!$D133,2)),"000000000000"),7,3)&amp;"."&amp;MID(TEXT(INT(ROUND(Retenciones!$D133,2)),"000000000000"),10,3),IF(MID(TEXT(INT(ROUND(Retenciones!$D133,2)),"000000000000"),4,3)&lt;&gt;"000",TEXT(VALUE(MID(TEXT(INT(ROUND(Retenciones!$D133,2)),"000000000000"),4,3)),"0")&amp;"."&amp;MID(TEXT(INT(ROUND(Retenciones!$D133,2)),"000000000000"),7,3)&amp;"."&amp;MID(TEXT(INT(ROUND(Retenciones!$D133,2)),"000000000000"),10,3),IF(MID(TEXT(INT(ROUND(Retenciones!$D133,2)),"000000000000"),7,3)&lt;&gt;"000",TEXT(VALUE(MID(TEXT(INT(ROUND(Retenciones!$D133,2)),"000000000000"),7,3)),"0")&amp;"."&amp;MID(TEXT(INT(ROUND(Retenciones!$D133,2)),"000000000000"),10,3),TEXT(VALUE(MID(TEXT(INT(ROUND(Retenciones!$D133,2)),"000000000000"),10,3)),"0"))))&amp;","&amp;TEXT(ROUND((ROUND(Retenciones!$D133,2)-INT(ROUND(Retenciones!$D133,2)))*100,0),"00"),"")</f>
        <v/>
      </c>
      <c r="E4373" s="37"/>
    </row>
    <row r="4374" spans="2:5">
      <c r="B4374" s="36"/>
      <c r="C4374" s="38" t="s">
        <v>140</v>
      </c>
      <c r="D4374" s="39" t="str">
        <f>IF(Retenciones!$A133&lt;&gt;"","NO","")</f>
        <v/>
      </c>
      <c r="E4374" s="37"/>
    </row>
    <row r="4375" spans="2:5">
      <c r="B4375" s="36"/>
      <c r="C4375" s="38" t="s">
        <v>141</v>
      </c>
      <c r="D4375" s="43" t="str">
        <f>IF(Retenciones!$A133&lt;&gt;"","$ "&amp;IF(MID(TEXT(INT(ROUND(Retenciones!$K133,2)),"000000000000"),1,3)&lt;&gt;"000",TEXT(VALUE(MID(TEXT(INT(ROUND(Retenciones!$K133,2)),"000000000000"),1,3)),"0")&amp;"."&amp;MID(TEXT(INT(ROUND(Retenciones!$K133,2)),"000000000000"),4,3)&amp;"."&amp;MID(TEXT(INT(ROUND(Retenciones!$K133,2)),"000000000000"),7,3)&amp;"."&amp;MID(TEXT(INT(ROUND(Retenciones!$K133,2)),"000000000000"),10,3),IF(MID(TEXT(INT(ROUND(Retenciones!$K133,2)),"000000000000"),4,3)&lt;&gt;"000",TEXT(VALUE(MID(TEXT(INT(ROUND(Retenciones!$K133,2)),"000000000000"),4,3)),"0")&amp;"."&amp;MID(TEXT(INT(ROUND(Retenciones!$K133,2)),"000000000000"),7,3)&amp;"."&amp;MID(TEXT(INT(ROUND(Retenciones!$K133,2)),"000000000000"),10,3),IF(MID(TEXT(INT(ROUND(Retenciones!$K133,2)),"000000000000"),7,3)&lt;&gt;"000",TEXT(VALUE(MID(TEXT(INT(ROUND(Retenciones!$K133,2)),"000000000000"),7,3)),"0")&amp;"."&amp;MID(TEXT(INT(ROUND(Retenciones!$K133,2)),"000000000000"),10,3),TEXT(VALUE(MID(TEXT(INT(ROUND(Retenciones!$K133,2)),"000000000000"),10,3)),"0"))))&amp;","&amp;TEXT(ROUND((ROUND(Retenciones!$K133,2)-INT(ROUND(Retenciones!$K133,2)))*100,0),"00"),"")</f>
        <v/>
      </c>
      <c r="E4375" s="37"/>
    </row>
    <row r="4376" spans="2:5">
      <c r="B4376" s="36"/>
      <c r="E4376" s="37"/>
    </row>
    <row r="4377" spans="2:5">
      <c r="B4377" s="36"/>
      <c r="E4377" s="37"/>
    </row>
    <row r="4378" spans="2:5">
      <c r="B4378" s="36"/>
      <c r="C4378" s="44" t="s">
        <v>142</v>
      </c>
      <c r="D4378" s="45"/>
      <c r="E4378" s="37"/>
    </row>
    <row r="4379" spans="2:5">
      <c r="B4379" s="36"/>
      <c r="E4379" s="37"/>
    </row>
    <row r="4380" spans="2:5">
      <c r="B4380" s="36"/>
      <c r="C4380" s="38" t="s">
        <v>143</v>
      </c>
      <c r="D4380" s="39" t="str">
        <f>IF(Retenciones!$A133&lt;&gt;"",'Datos del Cliente'!$C$7,"")</f>
        <v/>
      </c>
      <c r="E4380" s="37"/>
    </row>
    <row r="4381" spans="2:5">
      <c r="B4381" s="36"/>
      <c r="C4381" s="38" t="s">
        <v>144</v>
      </c>
      <c r="D4381" s="39" t="str">
        <f>IF(Retenciones!$A133&lt;&gt;"",'Datos del Cliente'!$C$14,"")</f>
        <v/>
      </c>
      <c r="E4381" s="37"/>
    </row>
    <row r="4382" spans="2:5">
      <c r="B4382" s="36"/>
      <c r="E4382" s="37"/>
    </row>
    <row r="4383" spans="2:5" ht="15" customHeight="1">
      <c r="B4383" s="36"/>
      <c r="C4383" s="84" t="s">
        <v>145</v>
      </c>
      <c r="D4383" s="84"/>
      <c r="E4383" s="37"/>
    </row>
    <row r="4384" spans="2:5">
      <c r="B4384" s="36"/>
      <c r="C4384" s="84"/>
      <c r="D4384" s="84"/>
      <c r="E4384" s="37"/>
    </row>
    <row r="4385" spans="2:5">
      <c r="B4385" s="36"/>
      <c r="C4385" s="84"/>
      <c r="D4385" s="84"/>
      <c r="E4385" s="37"/>
    </row>
    <row r="4386" spans="2:5">
      <c r="B4386" s="46"/>
      <c r="C4386" s="47"/>
      <c r="D4386" s="47"/>
      <c r="E4386" s="48"/>
    </row>
    <row r="4388" spans="2:5" ht="25.5" customHeight="1">
      <c r="B4388" s="34"/>
      <c r="C4388" s="85" t="s">
        <v>127</v>
      </c>
      <c r="D4388" s="85"/>
      <c r="E4388" s="35"/>
    </row>
    <row r="4389" spans="2:5">
      <c r="B4389" s="36"/>
      <c r="E4389" s="37"/>
    </row>
    <row r="4390" spans="2:5">
      <c r="B4390" s="36"/>
      <c r="C4390" s="38" t="s">
        <v>128</v>
      </c>
      <c r="D4390" s="39" t="str">
        <f>IF(Retenciones!$A134&lt;&gt;"","0000-"&amp;TEXT(Retenciones!$I134,"YYYY")&amp;"-"&amp;TEXT((N('Datos del Cliente'!$C$17)+COUNTIF(Retenciones!$A$5:$A134,"&lt;&gt;")),"000000"),"")</f>
        <v/>
      </c>
      <c r="E4390" s="37"/>
    </row>
    <row r="4391" spans="2:5">
      <c r="B4391" s="36"/>
      <c r="C4391" s="38" t="s">
        <v>129</v>
      </c>
      <c r="D4391" s="39" t="str">
        <f>IF(Retenciones!$A134&lt;&gt;"",TEXT(Retenciones!$I134,"DD/MM/YYYY"),"")</f>
        <v/>
      </c>
      <c r="E4391" s="37"/>
    </row>
    <row r="4392" spans="2:5">
      <c r="B4392" s="36"/>
      <c r="E4392" s="37"/>
    </row>
    <row r="4393" spans="2:5">
      <c r="B4393" s="36"/>
      <c r="C4393" s="86" t="s">
        <v>130</v>
      </c>
      <c r="D4393" s="86"/>
      <c r="E4393" s="37"/>
    </row>
    <row r="4394" spans="2:5">
      <c r="B4394" s="36"/>
      <c r="C4394" s="38" t="s">
        <v>131</v>
      </c>
      <c r="D4394" s="39" t="str">
        <f>IF(Retenciones!$A134&lt;&gt;"",'Datos del Cliente'!$C$7,"")</f>
        <v/>
      </c>
      <c r="E4394" s="37"/>
    </row>
    <row r="4395" spans="2:5">
      <c r="B4395" s="36"/>
      <c r="C4395" s="38" t="s">
        <v>132</v>
      </c>
      <c r="D4395" s="40" t="str">
        <f>IFERROR(IF(Retenciones!$A134&lt;&gt;"",+('Datos del Cliente'!$C$8),""),"")</f>
        <v/>
      </c>
      <c r="E4395" s="37"/>
    </row>
    <row r="4396" spans="2:5" ht="25.5" customHeight="1">
      <c r="B4396" s="36"/>
      <c r="C4396" s="38" t="s">
        <v>133</v>
      </c>
      <c r="D4396" s="41" t="str">
        <f>IF(Retenciones!$A134&lt;&gt;"",'Datos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396" s="37"/>
    </row>
    <row r="4397" spans="2:5">
      <c r="B4397" s="36"/>
      <c r="E4397" s="37"/>
    </row>
    <row r="4398" spans="2:5">
      <c r="B4398" s="36"/>
      <c r="C4398" s="86" t="s">
        <v>134</v>
      </c>
      <c r="D4398" s="86"/>
      <c r="E4398" s="37"/>
    </row>
    <row r="4399" spans="2:5">
      <c r="B4399" s="36"/>
      <c r="C4399" s="38" t="s">
        <v>131</v>
      </c>
      <c r="D4399" s="39" t="str">
        <f>IFERROR(IF(Retenciones!$A134&lt;&gt;"",INDEX('Sujetos Retenidos'!$B$5:$B$204,MATCH(Retenciones!$O134,'Sujetos Retenidos'!$A$5:$A$204,0)),""),"")</f>
        <v/>
      </c>
      <c r="E4399" s="37"/>
    </row>
    <row r="4400" spans="2:5">
      <c r="B4400" s="36"/>
      <c r="C4400" s="38" t="s">
        <v>132</v>
      </c>
      <c r="D4400" s="40" t="str">
        <f>IFERROR(IF(Retenciones!$A134&lt;&gt;"",+INDEX('Sujetos Retenidos'!$A$5:$A$204,MATCH(Retenciones!$O134,'Sujetos Retenidos'!$A$5:$A$204,0)),""),"")</f>
        <v/>
      </c>
      <c r="E4400" s="37"/>
    </row>
    <row r="4401" spans="2:5" ht="25.5" customHeight="1">
      <c r="B4401" s="36"/>
      <c r="C4401" s="38" t="s">
        <v>133</v>
      </c>
      <c r="D4401" s="41" t="str">
        <f>IFERROR(IF(Retenciones!$A134&lt;&gt;"",INDEX('Sujetos Retenidos'!$C$5:$C$204,MATCH(Retenciones!$O134,'Sujetos Retenidos'!$A$5:$A$204,0))&amp;" Localidad: "&amp;INDEX('Sujetos Retenidos'!$D$5:$D$204,MATCH(Retenciones!$O134,'Sujetos Retenidos'!$A$5:$A$204,0))&amp;" Provincia: "&amp;IF(ISNUMBER(SEARCH(" - ",INDEX('Sujetos Retenidos'!$E$5:$E$204,MATCH(Retenciones!$O134,'Sujetos Retenidos'!$A$5:$A$204,0)))),MID(INDEX('Sujetos Retenidos'!$E$5:$E$204,MATCH(Retenciones!$O134,'Sujetos Retenidos'!$A$5:$A$204,0)),SEARCH(" - ",INDEX('Sujetos Retenidos'!$E$5:$E$204,MATCH(Retenciones!$O134,'Sujetos Retenidos'!$A$5:$A$204,0)))+3,255),INDEX('Sujetos Retenidos'!$E$5:$E$204,MATCH(Retenciones!$O134,'Sujetos Retenidos'!$A$5:$A$204,0)))&amp;" C.P.: "&amp;INDEX('Sujetos Retenidos'!$F$5:$F$204,MATCH(Retenciones!$O134,'Sujetos Retenidos'!$A$5:$A$204,0)),""),"")</f>
        <v/>
      </c>
      <c r="E4401" s="37"/>
    </row>
    <row r="4402" spans="2:5">
      <c r="B4402" s="36"/>
      <c r="E4402" s="37"/>
    </row>
    <row r="4403" spans="2:5">
      <c r="B4403" s="36"/>
      <c r="C4403" s="86" t="s">
        <v>135</v>
      </c>
      <c r="D4403" s="86"/>
      <c r="E4403" s="37"/>
    </row>
    <row r="4404" spans="2:5" ht="21.75" customHeight="1">
      <c r="B4404" s="36"/>
      <c r="C4404" s="38" t="s">
        <v>136</v>
      </c>
      <c r="D4404" s="41" t="str">
        <f>IF(Retenciones!$A134&lt;&gt;"",SUBSTITUTE(IF(ISNUMBER(SEARCH(" (",IF(ISNUMBER(SEARCH(" - ",Retenciones!$E134)),MID(Retenciones!$E134,SEARCH(" - ",Retenciones!$E134)+3,255),Retenciones!$E134))),LEFT(IF(ISNUMBER(SEARCH(" - ",Retenciones!$E134)),MID(Retenciones!$E134,SEARCH(" - ",Retenciones!$E134)+3,255),Retenciones!$E134),SEARCH(" (",IF(ISNUMBER(SEARCH(" - ",Retenciones!$E134)),MID(Retenciones!$E134,SEARCH(" - ",Retenciones!$E134)+3,255),Retenciones!$E134))-1),IF(ISNUMBER(SEARCH(" - ",Retenciones!$E134)),MID(Retenciones!$E134,SEARCH(" - ",Retenciones!$E134)+3,255),Retenciones!$E134)),"—","-"),"")</f>
        <v/>
      </c>
      <c r="E4404" s="37"/>
    </row>
    <row r="4405" spans="2:5" ht="21.75" customHeight="1">
      <c r="B4405" s="36"/>
      <c r="C4405" s="38" t="s">
        <v>137</v>
      </c>
      <c r="D4405" s="41" t="str">
        <f>IF(Retenciones!$A134&lt;&gt;"",IF(ISNUMBER(SEARCH(" - ",Retenciones!$F134)),MID(Retenciones!$F134,SEARCH(" - ",Retenciones!$F134)+3,255),Retenciones!$F134),"")</f>
        <v/>
      </c>
      <c r="E4405" s="37"/>
    </row>
    <row r="4406" spans="2:5" ht="21.75" customHeight="1">
      <c r="B4406" s="36"/>
      <c r="C4406" s="38" t="s">
        <v>138</v>
      </c>
      <c r="D4406" s="41" t="str">
        <f>IF(Retenciones!$A134&lt;&gt;"",Retenciones!$A134&amp;" Nro. "&amp;TEXT(Retenciones!$C134,"000000000000"),"")</f>
        <v/>
      </c>
      <c r="E4406" s="37"/>
    </row>
    <row r="4407" spans="2:5">
      <c r="B4407" s="36"/>
      <c r="C4407" s="38" t="s">
        <v>139</v>
      </c>
      <c r="D4407" s="42" t="str">
        <f>IF(Retenciones!$A134&lt;&gt;"","$ "&amp;IF(MID(TEXT(INT(ROUND(Retenciones!$D134,2)),"000000000000"),1,3)&lt;&gt;"000",TEXT(VALUE(MID(TEXT(INT(ROUND(Retenciones!$D134,2)),"000000000000"),1,3)),"0")&amp;"."&amp;MID(TEXT(INT(ROUND(Retenciones!$D134,2)),"000000000000"),4,3)&amp;"."&amp;MID(TEXT(INT(ROUND(Retenciones!$D134,2)),"000000000000"),7,3)&amp;"."&amp;MID(TEXT(INT(ROUND(Retenciones!$D134,2)),"000000000000"),10,3),IF(MID(TEXT(INT(ROUND(Retenciones!$D134,2)),"000000000000"),4,3)&lt;&gt;"000",TEXT(VALUE(MID(TEXT(INT(ROUND(Retenciones!$D134,2)),"000000000000"),4,3)),"0")&amp;"."&amp;MID(TEXT(INT(ROUND(Retenciones!$D134,2)),"000000000000"),7,3)&amp;"."&amp;MID(TEXT(INT(ROUND(Retenciones!$D134,2)),"000000000000"),10,3),IF(MID(TEXT(INT(ROUND(Retenciones!$D134,2)),"000000000000"),7,3)&lt;&gt;"000",TEXT(VALUE(MID(TEXT(INT(ROUND(Retenciones!$D134,2)),"000000000000"),7,3)),"0")&amp;"."&amp;MID(TEXT(INT(ROUND(Retenciones!$D134,2)),"000000000000"),10,3),TEXT(VALUE(MID(TEXT(INT(ROUND(Retenciones!$D134,2)),"000000000000"),10,3)),"0"))))&amp;","&amp;TEXT(ROUND((ROUND(Retenciones!$D134,2)-INT(ROUND(Retenciones!$D134,2)))*100,0),"00"),"")</f>
        <v/>
      </c>
      <c r="E4407" s="37"/>
    </row>
    <row r="4408" spans="2:5">
      <c r="B4408" s="36"/>
      <c r="C4408" s="38" t="s">
        <v>140</v>
      </c>
      <c r="D4408" s="39" t="str">
        <f>IF(Retenciones!$A134&lt;&gt;"","NO","")</f>
        <v/>
      </c>
      <c r="E4408" s="37"/>
    </row>
    <row r="4409" spans="2:5">
      <c r="B4409" s="36"/>
      <c r="C4409" s="38" t="s">
        <v>141</v>
      </c>
      <c r="D4409" s="43" t="str">
        <f>IF(Retenciones!$A134&lt;&gt;"","$ "&amp;IF(MID(TEXT(INT(ROUND(Retenciones!$K134,2)),"000000000000"),1,3)&lt;&gt;"000",TEXT(VALUE(MID(TEXT(INT(ROUND(Retenciones!$K134,2)),"000000000000"),1,3)),"0")&amp;"."&amp;MID(TEXT(INT(ROUND(Retenciones!$K134,2)),"000000000000"),4,3)&amp;"."&amp;MID(TEXT(INT(ROUND(Retenciones!$K134,2)),"000000000000"),7,3)&amp;"."&amp;MID(TEXT(INT(ROUND(Retenciones!$K134,2)),"000000000000"),10,3),IF(MID(TEXT(INT(ROUND(Retenciones!$K134,2)),"000000000000"),4,3)&lt;&gt;"000",TEXT(VALUE(MID(TEXT(INT(ROUND(Retenciones!$K134,2)),"000000000000"),4,3)),"0")&amp;"."&amp;MID(TEXT(INT(ROUND(Retenciones!$K134,2)),"000000000000"),7,3)&amp;"."&amp;MID(TEXT(INT(ROUND(Retenciones!$K134,2)),"000000000000"),10,3),IF(MID(TEXT(INT(ROUND(Retenciones!$K134,2)),"000000000000"),7,3)&lt;&gt;"000",TEXT(VALUE(MID(TEXT(INT(ROUND(Retenciones!$K134,2)),"000000000000"),7,3)),"0")&amp;"."&amp;MID(TEXT(INT(ROUND(Retenciones!$K134,2)),"000000000000"),10,3),TEXT(VALUE(MID(TEXT(INT(ROUND(Retenciones!$K134,2)),"000000000000"),10,3)),"0"))))&amp;","&amp;TEXT(ROUND((ROUND(Retenciones!$K134,2)-INT(ROUND(Retenciones!$K134,2)))*100,0),"00"),"")</f>
        <v/>
      </c>
      <c r="E4409" s="37"/>
    </row>
    <row r="4410" spans="2:5">
      <c r="B4410" s="36"/>
      <c r="E4410" s="37"/>
    </row>
    <row r="4411" spans="2:5">
      <c r="B4411" s="36"/>
      <c r="E4411" s="37"/>
    </row>
    <row r="4412" spans="2:5">
      <c r="B4412" s="36"/>
      <c r="C4412" s="44" t="s">
        <v>142</v>
      </c>
      <c r="D4412" s="45"/>
      <c r="E4412" s="37"/>
    </row>
    <row r="4413" spans="2:5">
      <c r="B4413" s="36"/>
      <c r="E4413" s="37"/>
    </row>
    <row r="4414" spans="2:5">
      <c r="B4414" s="36"/>
      <c r="C4414" s="38" t="s">
        <v>143</v>
      </c>
      <c r="D4414" s="39" t="str">
        <f>IF(Retenciones!$A134&lt;&gt;"",'Datos del Cliente'!$C$7,"")</f>
        <v/>
      </c>
      <c r="E4414" s="37"/>
    </row>
    <row r="4415" spans="2:5">
      <c r="B4415" s="36"/>
      <c r="C4415" s="38" t="s">
        <v>144</v>
      </c>
      <c r="D4415" s="39" t="str">
        <f>IF(Retenciones!$A134&lt;&gt;"",'Datos del Cliente'!$C$14,"")</f>
        <v/>
      </c>
      <c r="E4415" s="37"/>
    </row>
    <row r="4416" spans="2:5">
      <c r="B4416" s="36"/>
      <c r="E4416" s="37"/>
    </row>
    <row r="4417" spans="2:5" ht="15" customHeight="1">
      <c r="B4417" s="36"/>
      <c r="C4417" s="84" t="s">
        <v>145</v>
      </c>
      <c r="D4417" s="84"/>
      <c r="E4417" s="37"/>
    </row>
    <row r="4418" spans="2:5">
      <c r="B4418" s="36"/>
      <c r="C4418" s="84"/>
      <c r="D4418" s="84"/>
      <c r="E4418" s="37"/>
    </row>
    <row r="4419" spans="2:5">
      <c r="B4419" s="36"/>
      <c r="C4419" s="84"/>
      <c r="D4419" s="84"/>
      <c r="E4419" s="37"/>
    </row>
    <row r="4420" spans="2:5">
      <c r="B4420" s="46"/>
      <c r="C4420" s="47"/>
      <c r="D4420" s="47"/>
      <c r="E4420" s="48"/>
    </row>
    <row r="4422" spans="2:5" ht="25.5" customHeight="1">
      <c r="B4422" s="34"/>
      <c r="C4422" s="85" t="s">
        <v>127</v>
      </c>
      <c r="D4422" s="85"/>
      <c r="E4422" s="35"/>
    </row>
    <row r="4423" spans="2:5">
      <c r="B4423" s="36"/>
      <c r="E4423" s="37"/>
    </row>
    <row r="4424" spans="2:5">
      <c r="B4424" s="36"/>
      <c r="C4424" s="38" t="s">
        <v>128</v>
      </c>
      <c r="D4424" s="39" t="str">
        <f>IF(Retenciones!$A135&lt;&gt;"","0000-"&amp;TEXT(Retenciones!$I135,"YYYY")&amp;"-"&amp;TEXT((N('Datos del Cliente'!$C$17)+COUNTIF(Retenciones!$A$5:$A135,"&lt;&gt;")),"000000"),"")</f>
        <v/>
      </c>
      <c r="E4424" s="37"/>
    </row>
    <row r="4425" spans="2:5">
      <c r="B4425" s="36"/>
      <c r="C4425" s="38" t="s">
        <v>129</v>
      </c>
      <c r="D4425" s="39" t="str">
        <f>IF(Retenciones!$A135&lt;&gt;"",TEXT(Retenciones!$I135,"DD/MM/YYYY"),"")</f>
        <v/>
      </c>
      <c r="E4425" s="37"/>
    </row>
    <row r="4426" spans="2:5">
      <c r="B4426" s="36"/>
      <c r="E4426" s="37"/>
    </row>
    <row r="4427" spans="2:5">
      <c r="B4427" s="36"/>
      <c r="C4427" s="86" t="s">
        <v>130</v>
      </c>
      <c r="D4427" s="86"/>
      <c r="E4427" s="37"/>
    </row>
    <row r="4428" spans="2:5">
      <c r="B4428" s="36"/>
      <c r="C4428" s="38" t="s">
        <v>131</v>
      </c>
      <c r="D4428" s="39" t="str">
        <f>IF(Retenciones!$A135&lt;&gt;"",'Datos del Cliente'!$C$7,"")</f>
        <v/>
      </c>
      <c r="E4428" s="37"/>
    </row>
    <row r="4429" spans="2:5">
      <c r="B4429" s="36"/>
      <c r="C4429" s="38" t="s">
        <v>132</v>
      </c>
      <c r="D4429" s="40" t="str">
        <f>IFERROR(IF(Retenciones!$A135&lt;&gt;"",+('Datos del Cliente'!$C$8),""),"")</f>
        <v/>
      </c>
      <c r="E4429" s="37"/>
    </row>
    <row r="4430" spans="2:5" ht="25.5" customHeight="1">
      <c r="B4430" s="36"/>
      <c r="C4430" s="38" t="s">
        <v>133</v>
      </c>
      <c r="D4430" s="41" t="str">
        <f>IF(Retenciones!$A135&lt;&gt;"",'Datos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430" s="37"/>
    </row>
    <row r="4431" spans="2:5">
      <c r="B4431" s="36"/>
      <c r="E4431" s="37"/>
    </row>
    <row r="4432" spans="2:5">
      <c r="B4432" s="36"/>
      <c r="C4432" s="86" t="s">
        <v>134</v>
      </c>
      <c r="D4432" s="86"/>
      <c r="E4432" s="37"/>
    </row>
    <row r="4433" spans="2:5">
      <c r="B4433" s="36"/>
      <c r="C4433" s="38" t="s">
        <v>131</v>
      </c>
      <c r="D4433" s="39" t="str">
        <f>IFERROR(IF(Retenciones!$A135&lt;&gt;"",INDEX('Sujetos Retenidos'!$B$5:$B$204,MATCH(Retenciones!$O135,'Sujetos Retenidos'!$A$5:$A$204,0)),""),"")</f>
        <v/>
      </c>
      <c r="E4433" s="37"/>
    </row>
    <row r="4434" spans="2:5">
      <c r="B4434" s="36"/>
      <c r="C4434" s="38" t="s">
        <v>132</v>
      </c>
      <c r="D4434" s="40" t="str">
        <f>IFERROR(IF(Retenciones!$A135&lt;&gt;"",+INDEX('Sujetos Retenidos'!$A$5:$A$204,MATCH(Retenciones!$O135,'Sujetos Retenidos'!$A$5:$A$204,0)),""),"")</f>
        <v/>
      </c>
      <c r="E4434" s="37"/>
    </row>
    <row r="4435" spans="2:5" ht="25.5" customHeight="1">
      <c r="B4435" s="36"/>
      <c r="C4435" s="38" t="s">
        <v>133</v>
      </c>
      <c r="D4435" s="41" t="str">
        <f>IFERROR(IF(Retenciones!$A135&lt;&gt;"",INDEX('Sujetos Retenidos'!$C$5:$C$204,MATCH(Retenciones!$O135,'Sujetos Retenidos'!$A$5:$A$204,0))&amp;" Localidad: "&amp;INDEX('Sujetos Retenidos'!$D$5:$D$204,MATCH(Retenciones!$O135,'Sujetos Retenidos'!$A$5:$A$204,0))&amp;" Provincia: "&amp;IF(ISNUMBER(SEARCH(" - ",INDEX('Sujetos Retenidos'!$E$5:$E$204,MATCH(Retenciones!$O135,'Sujetos Retenidos'!$A$5:$A$204,0)))),MID(INDEX('Sujetos Retenidos'!$E$5:$E$204,MATCH(Retenciones!$O135,'Sujetos Retenidos'!$A$5:$A$204,0)),SEARCH(" - ",INDEX('Sujetos Retenidos'!$E$5:$E$204,MATCH(Retenciones!$O135,'Sujetos Retenidos'!$A$5:$A$204,0)))+3,255),INDEX('Sujetos Retenidos'!$E$5:$E$204,MATCH(Retenciones!$O135,'Sujetos Retenidos'!$A$5:$A$204,0)))&amp;" C.P.: "&amp;INDEX('Sujetos Retenidos'!$F$5:$F$204,MATCH(Retenciones!$O135,'Sujetos Retenidos'!$A$5:$A$204,0)),""),"")</f>
        <v/>
      </c>
      <c r="E4435" s="37"/>
    </row>
    <row r="4436" spans="2:5">
      <c r="B4436" s="36"/>
      <c r="E4436" s="37"/>
    </row>
    <row r="4437" spans="2:5">
      <c r="B4437" s="36"/>
      <c r="C4437" s="86" t="s">
        <v>135</v>
      </c>
      <c r="D4437" s="86"/>
      <c r="E4437" s="37"/>
    </row>
    <row r="4438" spans="2:5" ht="21.75" customHeight="1">
      <c r="B4438" s="36"/>
      <c r="C4438" s="38" t="s">
        <v>136</v>
      </c>
      <c r="D4438" s="41" t="str">
        <f>IF(Retenciones!$A135&lt;&gt;"",SUBSTITUTE(IF(ISNUMBER(SEARCH(" (",IF(ISNUMBER(SEARCH(" - ",Retenciones!$E135)),MID(Retenciones!$E135,SEARCH(" - ",Retenciones!$E135)+3,255),Retenciones!$E135))),LEFT(IF(ISNUMBER(SEARCH(" - ",Retenciones!$E135)),MID(Retenciones!$E135,SEARCH(" - ",Retenciones!$E135)+3,255),Retenciones!$E135),SEARCH(" (",IF(ISNUMBER(SEARCH(" - ",Retenciones!$E135)),MID(Retenciones!$E135,SEARCH(" - ",Retenciones!$E135)+3,255),Retenciones!$E135))-1),IF(ISNUMBER(SEARCH(" - ",Retenciones!$E135)),MID(Retenciones!$E135,SEARCH(" - ",Retenciones!$E135)+3,255),Retenciones!$E135)),"—","-"),"")</f>
        <v/>
      </c>
      <c r="E4438" s="37"/>
    </row>
    <row r="4439" spans="2:5" ht="21.75" customHeight="1">
      <c r="B4439" s="36"/>
      <c r="C4439" s="38" t="s">
        <v>137</v>
      </c>
      <c r="D4439" s="41" t="str">
        <f>IF(Retenciones!$A135&lt;&gt;"",IF(ISNUMBER(SEARCH(" - ",Retenciones!$F135)),MID(Retenciones!$F135,SEARCH(" - ",Retenciones!$F135)+3,255),Retenciones!$F135),"")</f>
        <v/>
      </c>
      <c r="E4439" s="37"/>
    </row>
    <row r="4440" spans="2:5" ht="21.75" customHeight="1">
      <c r="B4440" s="36"/>
      <c r="C4440" s="38" t="s">
        <v>138</v>
      </c>
      <c r="D4440" s="41" t="str">
        <f>IF(Retenciones!$A135&lt;&gt;"",Retenciones!$A135&amp;" Nro. "&amp;TEXT(Retenciones!$C135,"000000000000"),"")</f>
        <v/>
      </c>
      <c r="E4440" s="37"/>
    </row>
    <row r="4441" spans="2:5">
      <c r="B4441" s="36"/>
      <c r="C4441" s="38" t="s">
        <v>139</v>
      </c>
      <c r="D4441" s="42" t="str">
        <f>IF(Retenciones!$A135&lt;&gt;"","$ "&amp;IF(MID(TEXT(INT(ROUND(Retenciones!$D135,2)),"000000000000"),1,3)&lt;&gt;"000",TEXT(VALUE(MID(TEXT(INT(ROUND(Retenciones!$D135,2)),"000000000000"),1,3)),"0")&amp;"."&amp;MID(TEXT(INT(ROUND(Retenciones!$D135,2)),"000000000000"),4,3)&amp;"."&amp;MID(TEXT(INT(ROUND(Retenciones!$D135,2)),"000000000000"),7,3)&amp;"."&amp;MID(TEXT(INT(ROUND(Retenciones!$D135,2)),"000000000000"),10,3),IF(MID(TEXT(INT(ROUND(Retenciones!$D135,2)),"000000000000"),4,3)&lt;&gt;"000",TEXT(VALUE(MID(TEXT(INT(ROUND(Retenciones!$D135,2)),"000000000000"),4,3)),"0")&amp;"."&amp;MID(TEXT(INT(ROUND(Retenciones!$D135,2)),"000000000000"),7,3)&amp;"."&amp;MID(TEXT(INT(ROUND(Retenciones!$D135,2)),"000000000000"),10,3),IF(MID(TEXT(INT(ROUND(Retenciones!$D135,2)),"000000000000"),7,3)&lt;&gt;"000",TEXT(VALUE(MID(TEXT(INT(ROUND(Retenciones!$D135,2)),"000000000000"),7,3)),"0")&amp;"."&amp;MID(TEXT(INT(ROUND(Retenciones!$D135,2)),"000000000000"),10,3),TEXT(VALUE(MID(TEXT(INT(ROUND(Retenciones!$D135,2)),"000000000000"),10,3)),"0"))))&amp;","&amp;TEXT(ROUND((ROUND(Retenciones!$D135,2)-INT(ROUND(Retenciones!$D135,2)))*100,0),"00"),"")</f>
        <v/>
      </c>
      <c r="E4441" s="37"/>
    </row>
    <row r="4442" spans="2:5">
      <c r="B4442" s="36"/>
      <c r="C4442" s="38" t="s">
        <v>140</v>
      </c>
      <c r="D4442" s="39" t="str">
        <f>IF(Retenciones!$A135&lt;&gt;"","NO","")</f>
        <v/>
      </c>
      <c r="E4442" s="37"/>
    </row>
    <row r="4443" spans="2:5">
      <c r="B4443" s="36"/>
      <c r="C4443" s="38" t="s">
        <v>141</v>
      </c>
      <c r="D4443" s="43" t="str">
        <f>IF(Retenciones!$A135&lt;&gt;"","$ "&amp;IF(MID(TEXT(INT(ROUND(Retenciones!$K135,2)),"000000000000"),1,3)&lt;&gt;"000",TEXT(VALUE(MID(TEXT(INT(ROUND(Retenciones!$K135,2)),"000000000000"),1,3)),"0")&amp;"."&amp;MID(TEXT(INT(ROUND(Retenciones!$K135,2)),"000000000000"),4,3)&amp;"."&amp;MID(TEXT(INT(ROUND(Retenciones!$K135,2)),"000000000000"),7,3)&amp;"."&amp;MID(TEXT(INT(ROUND(Retenciones!$K135,2)),"000000000000"),10,3),IF(MID(TEXT(INT(ROUND(Retenciones!$K135,2)),"000000000000"),4,3)&lt;&gt;"000",TEXT(VALUE(MID(TEXT(INT(ROUND(Retenciones!$K135,2)),"000000000000"),4,3)),"0")&amp;"."&amp;MID(TEXT(INT(ROUND(Retenciones!$K135,2)),"000000000000"),7,3)&amp;"."&amp;MID(TEXT(INT(ROUND(Retenciones!$K135,2)),"000000000000"),10,3),IF(MID(TEXT(INT(ROUND(Retenciones!$K135,2)),"000000000000"),7,3)&lt;&gt;"000",TEXT(VALUE(MID(TEXT(INT(ROUND(Retenciones!$K135,2)),"000000000000"),7,3)),"0")&amp;"."&amp;MID(TEXT(INT(ROUND(Retenciones!$K135,2)),"000000000000"),10,3),TEXT(VALUE(MID(TEXT(INT(ROUND(Retenciones!$K135,2)),"000000000000"),10,3)),"0"))))&amp;","&amp;TEXT(ROUND((ROUND(Retenciones!$K135,2)-INT(ROUND(Retenciones!$K135,2)))*100,0),"00"),"")</f>
        <v/>
      </c>
      <c r="E4443" s="37"/>
    </row>
    <row r="4444" spans="2:5">
      <c r="B4444" s="36"/>
      <c r="E4444" s="37"/>
    </row>
    <row r="4445" spans="2:5">
      <c r="B4445" s="36"/>
      <c r="E4445" s="37"/>
    </row>
    <row r="4446" spans="2:5">
      <c r="B4446" s="36"/>
      <c r="C4446" s="44" t="s">
        <v>142</v>
      </c>
      <c r="D4446" s="45"/>
      <c r="E4446" s="37"/>
    </row>
    <row r="4447" spans="2:5">
      <c r="B4447" s="36"/>
      <c r="E4447" s="37"/>
    </row>
    <row r="4448" spans="2:5">
      <c r="B4448" s="36"/>
      <c r="C4448" s="38" t="s">
        <v>143</v>
      </c>
      <c r="D4448" s="39" t="str">
        <f>IF(Retenciones!$A135&lt;&gt;"",'Datos del Cliente'!$C$7,"")</f>
        <v/>
      </c>
      <c r="E4448" s="37"/>
    </row>
    <row r="4449" spans="2:5">
      <c r="B4449" s="36"/>
      <c r="C4449" s="38" t="s">
        <v>144</v>
      </c>
      <c r="D4449" s="39" t="str">
        <f>IF(Retenciones!$A135&lt;&gt;"",'Datos del Cliente'!$C$14,"")</f>
        <v/>
      </c>
      <c r="E4449" s="37"/>
    </row>
    <row r="4450" spans="2:5">
      <c r="B4450" s="36"/>
      <c r="E4450" s="37"/>
    </row>
    <row r="4451" spans="2:5" ht="15" customHeight="1">
      <c r="B4451" s="36"/>
      <c r="C4451" s="84" t="s">
        <v>145</v>
      </c>
      <c r="D4451" s="84"/>
      <c r="E4451" s="37"/>
    </row>
    <row r="4452" spans="2:5">
      <c r="B4452" s="36"/>
      <c r="C4452" s="84"/>
      <c r="D4452" s="84"/>
      <c r="E4452" s="37"/>
    </row>
    <row r="4453" spans="2:5">
      <c r="B4453" s="36"/>
      <c r="C4453" s="84"/>
      <c r="D4453" s="84"/>
      <c r="E4453" s="37"/>
    </row>
    <row r="4454" spans="2:5">
      <c r="B4454" s="46"/>
      <c r="C4454" s="47"/>
      <c r="D4454" s="47"/>
      <c r="E4454" s="48"/>
    </row>
    <row r="4456" spans="2:5" ht="25.5" customHeight="1">
      <c r="B4456" s="34"/>
      <c r="C4456" s="85" t="s">
        <v>127</v>
      </c>
      <c r="D4456" s="85"/>
      <c r="E4456" s="35"/>
    </row>
    <row r="4457" spans="2:5">
      <c r="B4457" s="36"/>
      <c r="E4457" s="37"/>
    </row>
    <row r="4458" spans="2:5">
      <c r="B4458" s="36"/>
      <c r="C4458" s="38" t="s">
        <v>128</v>
      </c>
      <c r="D4458" s="39" t="str">
        <f>IF(Retenciones!$A136&lt;&gt;"","0000-"&amp;TEXT(Retenciones!$I136,"YYYY")&amp;"-"&amp;TEXT((N('Datos del Cliente'!$C$17)+COUNTIF(Retenciones!$A$5:$A136,"&lt;&gt;")),"000000"),"")</f>
        <v/>
      </c>
      <c r="E4458" s="37"/>
    </row>
    <row r="4459" spans="2:5">
      <c r="B4459" s="36"/>
      <c r="C4459" s="38" t="s">
        <v>129</v>
      </c>
      <c r="D4459" s="39" t="str">
        <f>IF(Retenciones!$A136&lt;&gt;"",TEXT(Retenciones!$I136,"DD/MM/YYYY"),"")</f>
        <v/>
      </c>
      <c r="E4459" s="37"/>
    </row>
    <row r="4460" spans="2:5">
      <c r="B4460" s="36"/>
      <c r="E4460" s="37"/>
    </row>
    <row r="4461" spans="2:5">
      <c r="B4461" s="36"/>
      <c r="C4461" s="86" t="s">
        <v>130</v>
      </c>
      <c r="D4461" s="86"/>
      <c r="E4461" s="37"/>
    </row>
    <row r="4462" spans="2:5">
      <c r="B4462" s="36"/>
      <c r="C4462" s="38" t="s">
        <v>131</v>
      </c>
      <c r="D4462" s="39" t="str">
        <f>IF(Retenciones!$A136&lt;&gt;"",'Datos del Cliente'!$C$7,"")</f>
        <v/>
      </c>
      <c r="E4462" s="37"/>
    </row>
    <row r="4463" spans="2:5">
      <c r="B4463" s="36"/>
      <c r="C4463" s="38" t="s">
        <v>132</v>
      </c>
      <c r="D4463" s="40" t="str">
        <f>IFERROR(IF(Retenciones!$A136&lt;&gt;"",+('Datos del Cliente'!$C$8),""),"")</f>
        <v/>
      </c>
      <c r="E4463" s="37"/>
    </row>
    <row r="4464" spans="2:5" ht="25.5" customHeight="1">
      <c r="B4464" s="36"/>
      <c r="C4464" s="38" t="s">
        <v>133</v>
      </c>
      <c r="D4464" s="41" t="str">
        <f>IF(Retenciones!$A136&lt;&gt;"",'Datos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464" s="37"/>
    </row>
    <row r="4465" spans="2:5">
      <c r="B4465" s="36"/>
      <c r="E4465" s="37"/>
    </row>
    <row r="4466" spans="2:5">
      <c r="B4466" s="36"/>
      <c r="C4466" s="86" t="s">
        <v>134</v>
      </c>
      <c r="D4466" s="86"/>
      <c r="E4466" s="37"/>
    </row>
    <row r="4467" spans="2:5">
      <c r="B4467" s="36"/>
      <c r="C4467" s="38" t="s">
        <v>131</v>
      </c>
      <c r="D4467" s="39" t="str">
        <f>IFERROR(IF(Retenciones!$A136&lt;&gt;"",INDEX('Sujetos Retenidos'!$B$5:$B$204,MATCH(Retenciones!$O136,'Sujetos Retenidos'!$A$5:$A$204,0)),""),"")</f>
        <v/>
      </c>
      <c r="E4467" s="37"/>
    </row>
    <row r="4468" spans="2:5">
      <c r="B4468" s="36"/>
      <c r="C4468" s="38" t="s">
        <v>132</v>
      </c>
      <c r="D4468" s="40" t="str">
        <f>IFERROR(IF(Retenciones!$A136&lt;&gt;"",+INDEX('Sujetos Retenidos'!$A$5:$A$204,MATCH(Retenciones!$O136,'Sujetos Retenidos'!$A$5:$A$204,0)),""),"")</f>
        <v/>
      </c>
      <c r="E4468" s="37"/>
    </row>
    <row r="4469" spans="2:5" ht="25.5" customHeight="1">
      <c r="B4469" s="36"/>
      <c r="C4469" s="38" t="s">
        <v>133</v>
      </c>
      <c r="D4469" s="41" t="str">
        <f>IFERROR(IF(Retenciones!$A136&lt;&gt;"",INDEX('Sujetos Retenidos'!$C$5:$C$204,MATCH(Retenciones!$O136,'Sujetos Retenidos'!$A$5:$A$204,0))&amp;" Localidad: "&amp;INDEX('Sujetos Retenidos'!$D$5:$D$204,MATCH(Retenciones!$O136,'Sujetos Retenidos'!$A$5:$A$204,0))&amp;" Provincia: "&amp;IF(ISNUMBER(SEARCH(" - ",INDEX('Sujetos Retenidos'!$E$5:$E$204,MATCH(Retenciones!$O136,'Sujetos Retenidos'!$A$5:$A$204,0)))),MID(INDEX('Sujetos Retenidos'!$E$5:$E$204,MATCH(Retenciones!$O136,'Sujetos Retenidos'!$A$5:$A$204,0)),SEARCH(" - ",INDEX('Sujetos Retenidos'!$E$5:$E$204,MATCH(Retenciones!$O136,'Sujetos Retenidos'!$A$5:$A$204,0)))+3,255),INDEX('Sujetos Retenidos'!$E$5:$E$204,MATCH(Retenciones!$O136,'Sujetos Retenidos'!$A$5:$A$204,0)))&amp;" C.P.: "&amp;INDEX('Sujetos Retenidos'!$F$5:$F$204,MATCH(Retenciones!$O136,'Sujetos Retenidos'!$A$5:$A$204,0)),""),"")</f>
        <v/>
      </c>
      <c r="E4469" s="37"/>
    </row>
    <row r="4470" spans="2:5">
      <c r="B4470" s="36"/>
      <c r="E4470" s="37"/>
    </row>
    <row r="4471" spans="2:5">
      <c r="B4471" s="36"/>
      <c r="C4471" s="86" t="s">
        <v>135</v>
      </c>
      <c r="D4471" s="86"/>
      <c r="E4471" s="37"/>
    </row>
    <row r="4472" spans="2:5" ht="21.75" customHeight="1">
      <c r="B4472" s="36"/>
      <c r="C4472" s="38" t="s">
        <v>136</v>
      </c>
      <c r="D4472" s="41" t="str">
        <f>IF(Retenciones!$A136&lt;&gt;"",SUBSTITUTE(IF(ISNUMBER(SEARCH(" (",IF(ISNUMBER(SEARCH(" - ",Retenciones!$E136)),MID(Retenciones!$E136,SEARCH(" - ",Retenciones!$E136)+3,255),Retenciones!$E136))),LEFT(IF(ISNUMBER(SEARCH(" - ",Retenciones!$E136)),MID(Retenciones!$E136,SEARCH(" - ",Retenciones!$E136)+3,255),Retenciones!$E136),SEARCH(" (",IF(ISNUMBER(SEARCH(" - ",Retenciones!$E136)),MID(Retenciones!$E136,SEARCH(" - ",Retenciones!$E136)+3,255),Retenciones!$E136))-1),IF(ISNUMBER(SEARCH(" - ",Retenciones!$E136)),MID(Retenciones!$E136,SEARCH(" - ",Retenciones!$E136)+3,255),Retenciones!$E136)),"—","-"),"")</f>
        <v/>
      </c>
      <c r="E4472" s="37"/>
    </row>
    <row r="4473" spans="2:5" ht="21.75" customHeight="1">
      <c r="B4473" s="36"/>
      <c r="C4473" s="38" t="s">
        <v>137</v>
      </c>
      <c r="D4473" s="41" t="str">
        <f>IF(Retenciones!$A136&lt;&gt;"",IF(ISNUMBER(SEARCH(" - ",Retenciones!$F136)),MID(Retenciones!$F136,SEARCH(" - ",Retenciones!$F136)+3,255),Retenciones!$F136),"")</f>
        <v/>
      </c>
      <c r="E4473" s="37"/>
    </row>
    <row r="4474" spans="2:5" ht="21.75" customHeight="1">
      <c r="B4474" s="36"/>
      <c r="C4474" s="38" t="s">
        <v>138</v>
      </c>
      <c r="D4474" s="41" t="str">
        <f>IF(Retenciones!$A136&lt;&gt;"",Retenciones!$A136&amp;" Nro. "&amp;TEXT(Retenciones!$C136,"000000000000"),"")</f>
        <v/>
      </c>
      <c r="E4474" s="37"/>
    </row>
    <row r="4475" spans="2:5">
      <c r="B4475" s="36"/>
      <c r="C4475" s="38" t="s">
        <v>139</v>
      </c>
      <c r="D4475" s="42" t="str">
        <f>IF(Retenciones!$A136&lt;&gt;"","$ "&amp;IF(MID(TEXT(INT(ROUND(Retenciones!$D136,2)),"000000000000"),1,3)&lt;&gt;"000",TEXT(VALUE(MID(TEXT(INT(ROUND(Retenciones!$D136,2)),"000000000000"),1,3)),"0")&amp;"."&amp;MID(TEXT(INT(ROUND(Retenciones!$D136,2)),"000000000000"),4,3)&amp;"."&amp;MID(TEXT(INT(ROUND(Retenciones!$D136,2)),"000000000000"),7,3)&amp;"."&amp;MID(TEXT(INT(ROUND(Retenciones!$D136,2)),"000000000000"),10,3),IF(MID(TEXT(INT(ROUND(Retenciones!$D136,2)),"000000000000"),4,3)&lt;&gt;"000",TEXT(VALUE(MID(TEXT(INT(ROUND(Retenciones!$D136,2)),"000000000000"),4,3)),"0")&amp;"."&amp;MID(TEXT(INT(ROUND(Retenciones!$D136,2)),"000000000000"),7,3)&amp;"."&amp;MID(TEXT(INT(ROUND(Retenciones!$D136,2)),"000000000000"),10,3),IF(MID(TEXT(INT(ROUND(Retenciones!$D136,2)),"000000000000"),7,3)&lt;&gt;"000",TEXT(VALUE(MID(TEXT(INT(ROUND(Retenciones!$D136,2)),"000000000000"),7,3)),"0")&amp;"."&amp;MID(TEXT(INT(ROUND(Retenciones!$D136,2)),"000000000000"),10,3),TEXT(VALUE(MID(TEXT(INT(ROUND(Retenciones!$D136,2)),"000000000000"),10,3)),"0"))))&amp;","&amp;TEXT(ROUND((ROUND(Retenciones!$D136,2)-INT(ROUND(Retenciones!$D136,2)))*100,0),"00"),"")</f>
        <v/>
      </c>
      <c r="E4475" s="37"/>
    </row>
    <row r="4476" spans="2:5">
      <c r="B4476" s="36"/>
      <c r="C4476" s="38" t="s">
        <v>140</v>
      </c>
      <c r="D4476" s="39" t="str">
        <f>IF(Retenciones!$A136&lt;&gt;"","NO","")</f>
        <v/>
      </c>
      <c r="E4476" s="37"/>
    </row>
    <row r="4477" spans="2:5">
      <c r="B4477" s="36"/>
      <c r="C4477" s="38" t="s">
        <v>141</v>
      </c>
      <c r="D4477" s="43" t="str">
        <f>IF(Retenciones!$A136&lt;&gt;"","$ "&amp;IF(MID(TEXT(INT(ROUND(Retenciones!$K136,2)),"000000000000"),1,3)&lt;&gt;"000",TEXT(VALUE(MID(TEXT(INT(ROUND(Retenciones!$K136,2)),"000000000000"),1,3)),"0")&amp;"."&amp;MID(TEXT(INT(ROUND(Retenciones!$K136,2)),"000000000000"),4,3)&amp;"."&amp;MID(TEXT(INT(ROUND(Retenciones!$K136,2)),"000000000000"),7,3)&amp;"."&amp;MID(TEXT(INT(ROUND(Retenciones!$K136,2)),"000000000000"),10,3),IF(MID(TEXT(INT(ROUND(Retenciones!$K136,2)),"000000000000"),4,3)&lt;&gt;"000",TEXT(VALUE(MID(TEXT(INT(ROUND(Retenciones!$K136,2)),"000000000000"),4,3)),"0")&amp;"."&amp;MID(TEXT(INT(ROUND(Retenciones!$K136,2)),"000000000000"),7,3)&amp;"."&amp;MID(TEXT(INT(ROUND(Retenciones!$K136,2)),"000000000000"),10,3),IF(MID(TEXT(INT(ROUND(Retenciones!$K136,2)),"000000000000"),7,3)&lt;&gt;"000",TEXT(VALUE(MID(TEXT(INT(ROUND(Retenciones!$K136,2)),"000000000000"),7,3)),"0")&amp;"."&amp;MID(TEXT(INT(ROUND(Retenciones!$K136,2)),"000000000000"),10,3),TEXT(VALUE(MID(TEXT(INT(ROUND(Retenciones!$K136,2)),"000000000000"),10,3)),"0"))))&amp;","&amp;TEXT(ROUND((ROUND(Retenciones!$K136,2)-INT(ROUND(Retenciones!$K136,2)))*100,0),"00"),"")</f>
        <v/>
      </c>
      <c r="E4477" s="37"/>
    </row>
    <row r="4478" spans="2:5">
      <c r="B4478" s="36"/>
      <c r="E4478" s="37"/>
    </row>
    <row r="4479" spans="2:5">
      <c r="B4479" s="36"/>
      <c r="E4479" s="37"/>
    </row>
    <row r="4480" spans="2:5">
      <c r="B4480" s="36"/>
      <c r="C4480" s="44" t="s">
        <v>142</v>
      </c>
      <c r="D4480" s="45"/>
      <c r="E4480" s="37"/>
    </row>
    <row r="4481" spans="2:5">
      <c r="B4481" s="36"/>
      <c r="E4481" s="37"/>
    </row>
    <row r="4482" spans="2:5">
      <c r="B4482" s="36"/>
      <c r="C4482" s="38" t="s">
        <v>143</v>
      </c>
      <c r="D4482" s="39" t="str">
        <f>IF(Retenciones!$A136&lt;&gt;"",'Datos del Cliente'!$C$7,"")</f>
        <v/>
      </c>
      <c r="E4482" s="37"/>
    </row>
    <row r="4483" spans="2:5">
      <c r="B4483" s="36"/>
      <c r="C4483" s="38" t="s">
        <v>144</v>
      </c>
      <c r="D4483" s="39" t="str">
        <f>IF(Retenciones!$A136&lt;&gt;"",'Datos del Cliente'!$C$14,"")</f>
        <v/>
      </c>
      <c r="E4483" s="37"/>
    </row>
    <row r="4484" spans="2:5">
      <c r="B4484" s="36"/>
      <c r="E4484" s="37"/>
    </row>
    <row r="4485" spans="2:5" ht="15" customHeight="1">
      <c r="B4485" s="36"/>
      <c r="C4485" s="84" t="s">
        <v>145</v>
      </c>
      <c r="D4485" s="84"/>
      <c r="E4485" s="37"/>
    </row>
    <row r="4486" spans="2:5">
      <c r="B4486" s="36"/>
      <c r="C4486" s="84"/>
      <c r="D4486" s="84"/>
      <c r="E4486" s="37"/>
    </row>
    <row r="4487" spans="2:5">
      <c r="B4487" s="36"/>
      <c r="C4487" s="84"/>
      <c r="D4487" s="84"/>
      <c r="E4487" s="37"/>
    </row>
    <row r="4488" spans="2:5">
      <c r="B4488" s="46"/>
      <c r="C4488" s="47"/>
      <c r="D4488" s="47"/>
      <c r="E4488" s="48"/>
    </row>
    <row r="4490" spans="2:5" ht="25.5" customHeight="1">
      <c r="B4490" s="34"/>
      <c r="C4490" s="85" t="s">
        <v>127</v>
      </c>
      <c r="D4490" s="85"/>
      <c r="E4490" s="35"/>
    </row>
    <row r="4491" spans="2:5">
      <c r="B4491" s="36"/>
      <c r="E4491" s="37"/>
    </row>
    <row r="4492" spans="2:5">
      <c r="B4492" s="36"/>
      <c r="C4492" s="38" t="s">
        <v>128</v>
      </c>
      <c r="D4492" s="39" t="str">
        <f>IF(Retenciones!$A137&lt;&gt;"","0000-"&amp;TEXT(Retenciones!$I137,"YYYY")&amp;"-"&amp;TEXT((N('Datos del Cliente'!$C$17)+COUNTIF(Retenciones!$A$5:$A137,"&lt;&gt;")),"000000"),"")</f>
        <v/>
      </c>
      <c r="E4492" s="37"/>
    </row>
    <row r="4493" spans="2:5">
      <c r="B4493" s="36"/>
      <c r="C4493" s="38" t="s">
        <v>129</v>
      </c>
      <c r="D4493" s="39" t="str">
        <f>IF(Retenciones!$A137&lt;&gt;"",TEXT(Retenciones!$I137,"DD/MM/YYYY"),"")</f>
        <v/>
      </c>
      <c r="E4493" s="37"/>
    </row>
    <row r="4494" spans="2:5">
      <c r="B4494" s="36"/>
      <c r="E4494" s="37"/>
    </row>
    <row r="4495" spans="2:5">
      <c r="B4495" s="36"/>
      <c r="C4495" s="86" t="s">
        <v>130</v>
      </c>
      <c r="D4495" s="86"/>
      <c r="E4495" s="37"/>
    </row>
    <row r="4496" spans="2:5">
      <c r="B4496" s="36"/>
      <c r="C4496" s="38" t="s">
        <v>131</v>
      </c>
      <c r="D4496" s="39" t="str">
        <f>IF(Retenciones!$A137&lt;&gt;"",'Datos del Cliente'!$C$7,"")</f>
        <v/>
      </c>
      <c r="E4496" s="37"/>
    </row>
    <row r="4497" spans="2:5">
      <c r="B4497" s="36"/>
      <c r="C4497" s="38" t="s">
        <v>132</v>
      </c>
      <c r="D4497" s="40" t="str">
        <f>IFERROR(IF(Retenciones!$A137&lt;&gt;"",+('Datos del Cliente'!$C$8),""),"")</f>
        <v/>
      </c>
      <c r="E4497" s="37"/>
    </row>
    <row r="4498" spans="2:5" ht="25.5" customHeight="1">
      <c r="B4498" s="36"/>
      <c r="C4498" s="38" t="s">
        <v>133</v>
      </c>
      <c r="D4498" s="41" t="str">
        <f>IF(Retenciones!$A137&lt;&gt;"",'Datos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498" s="37"/>
    </row>
    <row r="4499" spans="2:5">
      <c r="B4499" s="36"/>
      <c r="E4499" s="37"/>
    </row>
    <row r="4500" spans="2:5">
      <c r="B4500" s="36"/>
      <c r="C4500" s="86" t="s">
        <v>134</v>
      </c>
      <c r="D4500" s="86"/>
      <c r="E4500" s="37"/>
    </row>
    <row r="4501" spans="2:5">
      <c r="B4501" s="36"/>
      <c r="C4501" s="38" t="s">
        <v>131</v>
      </c>
      <c r="D4501" s="39" t="str">
        <f>IFERROR(IF(Retenciones!$A137&lt;&gt;"",INDEX('Sujetos Retenidos'!$B$5:$B$204,MATCH(Retenciones!$O137,'Sujetos Retenidos'!$A$5:$A$204,0)),""),"")</f>
        <v/>
      </c>
      <c r="E4501" s="37"/>
    </row>
    <row r="4502" spans="2:5">
      <c r="B4502" s="36"/>
      <c r="C4502" s="38" t="s">
        <v>132</v>
      </c>
      <c r="D4502" s="40" t="str">
        <f>IFERROR(IF(Retenciones!$A137&lt;&gt;"",+INDEX('Sujetos Retenidos'!$A$5:$A$204,MATCH(Retenciones!$O137,'Sujetos Retenidos'!$A$5:$A$204,0)),""),"")</f>
        <v/>
      </c>
      <c r="E4502" s="37"/>
    </row>
    <row r="4503" spans="2:5" ht="25.5" customHeight="1">
      <c r="B4503" s="36"/>
      <c r="C4503" s="38" t="s">
        <v>133</v>
      </c>
      <c r="D4503" s="41" t="str">
        <f>IFERROR(IF(Retenciones!$A137&lt;&gt;"",INDEX('Sujetos Retenidos'!$C$5:$C$204,MATCH(Retenciones!$O137,'Sujetos Retenidos'!$A$5:$A$204,0))&amp;" Localidad: "&amp;INDEX('Sujetos Retenidos'!$D$5:$D$204,MATCH(Retenciones!$O137,'Sujetos Retenidos'!$A$5:$A$204,0))&amp;" Provincia: "&amp;IF(ISNUMBER(SEARCH(" - ",INDEX('Sujetos Retenidos'!$E$5:$E$204,MATCH(Retenciones!$O137,'Sujetos Retenidos'!$A$5:$A$204,0)))),MID(INDEX('Sujetos Retenidos'!$E$5:$E$204,MATCH(Retenciones!$O137,'Sujetos Retenidos'!$A$5:$A$204,0)),SEARCH(" - ",INDEX('Sujetos Retenidos'!$E$5:$E$204,MATCH(Retenciones!$O137,'Sujetos Retenidos'!$A$5:$A$204,0)))+3,255),INDEX('Sujetos Retenidos'!$E$5:$E$204,MATCH(Retenciones!$O137,'Sujetos Retenidos'!$A$5:$A$204,0)))&amp;" C.P.: "&amp;INDEX('Sujetos Retenidos'!$F$5:$F$204,MATCH(Retenciones!$O137,'Sujetos Retenidos'!$A$5:$A$204,0)),""),"")</f>
        <v/>
      </c>
      <c r="E4503" s="37"/>
    </row>
    <row r="4504" spans="2:5">
      <c r="B4504" s="36"/>
      <c r="E4504" s="37"/>
    </row>
    <row r="4505" spans="2:5">
      <c r="B4505" s="36"/>
      <c r="C4505" s="86" t="s">
        <v>135</v>
      </c>
      <c r="D4505" s="86"/>
      <c r="E4505" s="37"/>
    </row>
    <row r="4506" spans="2:5" ht="21.75" customHeight="1">
      <c r="B4506" s="36"/>
      <c r="C4506" s="38" t="s">
        <v>136</v>
      </c>
      <c r="D4506" s="41" t="str">
        <f>IF(Retenciones!$A137&lt;&gt;"",SUBSTITUTE(IF(ISNUMBER(SEARCH(" (",IF(ISNUMBER(SEARCH(" - ",Retenciones!$E137)),MID(Retenciones!$E137,SEARCH(" - ",Retenciones!$E137)+3,255),Retenciones!$E137))),LEFT(IF(ISNUMBER(SEARCH(" - ",Retenciones!$E137)),MID(Retenciones!$E137,SEARCH(" - ",Retenciones!$E137)+3,255),Retenciones!$E137),SEARCH(" (",IF(ISNUMBER(SEARCH(" - ",Retenciones!$E137)),MID(Retenciones!$E137,SEARCH(" - ",Retenciones!$E137)+3,255),Retenciones!$E137))-1),IF(ISNUMBER(SEARCH(" - ",Retenciones!$E137)),MID(Retenciones!$E137,SEARCH(" - ",Retenciones!$E137)+3,255),Retenciones!$E137)),"—","-"),"")</f>
        <v/>
      </c>
      <c r="E4506" s="37"/>
    </row>
    <row r="4507" spans="2:5" ht="21.75" customHeight="1">
      <c r="B4507" s="36"/>
      <c r="C4507" s="38" t="s">
        <v>137</v>
      </c>
      <c r="D4507" s="41" t="str">
        <f>IF(Retenciones!$A137&lt;&gt;"",IF(ISNUMBER(SEARCH(" - ",Retenciones!$F137)),MID(Retenciones!$F137,SEARCH(" - ",Retenciones!$F137)+3,255),Retenciones!$F137),"")</f>
        <v/>
      </c>
      <c r="E4507" s="37"/>
    </row>
    <row r="4508" spans="2:5" ht="21.75" customHeight="1">
      <c r="B4508" s="36"/>
      <c r="C4508" s="38" t="s">
        <v>138</v>
      </c>
      <c r="D4508" s="41" t="str">
        <f>IF(Retenciones!$A137&lt;&gt;"",Retenciones!$A137&amp;" Nro. "&amp;TEXT(Retenciones!$C137,"000000000000"),"")</f>
        <v/>
      </c>
      <c r="E4508" s="37"/>
    </row>
    <row r="4509" spans="2:5">
      <c r="B4509" s="36"/>
      <c r="C4509" s="38" t="s">
        <v>139</v>
      </c>
      <c r="D4509" s="42" t="str">
        <f>IF(Retenciones!$A137&lt;&gt;"","$ "&amp;IF(MID(TEXT(INT(ROUND(Retenciones!$D137,2)),"000000000000"),1,3)&lt;&gt;"000",TEXT(VALUE(MID(TEXT(INT(ROUND(Retenciones!$D137,2)),"000000000000"),1,3)),"0")&amp;"."&amp;MID(TEXT(INT(ROUND(Retenciones!$D137,2)),"000000000000"),4,3)&amp;"."&amp;MID(TEXT(INT(ROUND(Retenciones!$D137,2)),"000000000000"),7,3)&amp;"."&amp;MID(TEXT(INT(ROUND(Retenciones!$D137,2)),"000000000000"),10,3),IF(MID(TEXT(INT(ROUND(Retenciones!$D137,2)),"000000000000"),4,3)&lt;&gt;"000",TEXT(VALUE(MID(TEXT(INT(ROUND(Retenciones!$D137,2)),"000000000000"),4,3)),"0")&amp;"."&amp;MID(TEXT(INT(ROUND(Retenciones!$D137,2)),"000000000000"),7,3)&amp;"."&amp;MID(TEXT(INT(ROUND(Retenciones!$D137,2)),"000000000000"),10,3),IF(MID(TEXT(INT(ROUND(Retenciones!$D137,2)),"000000000000"),7,3)&lt;&gt;"000",TEXT(VALUE(MID(TEXT(INT(ROUND(Retenciones!$D137,2)),"000000000000"),7,3)),"0")&amp;"."&amp;MID(TEXT(INT(ROUND(Retenciones!$D137,2)),"000000000000"),10,3),TEXT(VALUE(MID(TEXT(INT(ROUND(Retenciones!$D137,2)),"000000000000"),10,3)),"0"))))&amp;","&amp;TEXT(ROUND((ROUND(Retenciones!$D137,2)-INT(ROUND(Retenciones!$D137,2)))*100,0),"00"),"")</f>
        <v/>
      </c>
      <c r="E4509" s="37"/>
    </row>
    <row r="4510" spans="2:5">
      <c r="B4510" s="36"/>
      <c r="C4510" s="38" t="s">
        <v>140</v>
      </c>
      <c r="D4510" s="39" t="str">
        <f>IF(Retenciones!$A137&lt;&gt;"","NO","")</f>
        <v/>
      </c>
      <c r="E4510" s="37"/>
    </row>
    <row r="4511" spans="2:5">
      <c r="B4511" s="36"/>
      <c r="C4511" s="38" t="s">
        <v>141</v>
      </c>
      <c r="D4511" s="43" t="str">
        <f>IF(Retenciones!$A137&lt;&gt;"","$ "&amp;IF(MID(TEXT(INT(ROUND(Retenciones!$K137,2)),"000000000000"),1,3)&lt;&gt;"000",TEXT(VALUE(MID(TEXT(INT(ROUND(Retenciones!$K137,2)),"000000000000"),1,3)),"0")&amp;"."&amp;MID(TEXT(INT(ROUND(Retenciones!$K137,2)),"000000000000"),4,3)&amp;"."&amp;MID(TEXT(INT(ROUND(Retenciones!$K137,2)),"000000000000"),7,3)&amp;"."&amp;MID(TEXT(INT(ROUND(Retenciones!$K137,2)),"000000000000"),10,3),IF(MID(TEXT(INT(ROUND(Retenciones!$K137,2)),"000000000000"),4,3)&lt;&gt;"000",TEXT(VALUE(MID(TEXT(INT(ROUND(Retenciones!$K137,2)),"000000000000"),4,3)),"0")&amp;"."&amp;MID(TEXT(INT(ROUND(Retenciones!$K137,2)),"000000000000"),7,3)&amp;"."&amp;MID(TEXT(INT(ROUND(Retenciones!$K137,2)),"000000000000"),10,3),IF(MID(TEXT(INT(ROUND(Retenciones!$K137,2)),"000000000000"),7,3)&lt;&gt;"000",TEXT(VALUE(MID(TEXT(INT(ROUND(Retenciones!$K137,2)),"000000000000"),7,3)),"0")&amp;"."&amp;MID(TEXT(INT(ROUND(Retenciones!$K137,2)),"000000000000"),10,3),TEXT(VALUE(MID(TEXT(INT(ROUND(Retenciones!$K137,2)),"000000000000"),10,3)),"0"))))&amp;","&amp;TEXT(ROUND((ROUND(Retenciones!$K137,2)-INT(ROUND(Retenciones!$K137,2)))*100,0),"00"),"")</f>
        <v/>
      </c>
      <c r="E4511" s="37"/>
    </row>
    <row r="4512" spans="2:5">
      <c r="B4512" s="36"/>
      <c r="E4512" s="37"/>
    </row>
    <row r="4513" spans="2:5">
      <c r="B4513" s="36"/>
      <c r="E4513" s="37"/>
    </row>
    <row r="4514" spans="2:5">
      <c r="B4514" s="36"/>
      <c r="C4514" s="44" t="s">
        <v>142</v>
      </c>
      <c r="D4514" s="45"/>
      <c r="E4514" s="37"/>
    </row>
    <row r="4515" spans="2:5">
      <c r="B4515" s="36"/>
      <c r="E4515" s="37"/>
    </row>
    <row r="4516" spans="2:5">
      <c r="B4516" s="36"/>
      <c r="C4516" s="38" t="s">
        <v>143</v>
      </c>
      <c r="D4516" s="39" t="str">
        <f>IF(Retenciones!$A137&lt;&gt;"",'Datos del Cliente'!$C$7,"")</f>
        <v/>
      </c>
      <c r="E4516" s="37"/>
    </row>
    <row r="4517" spans="2:5">
      <c r="B4517" s="36"/>
      <c r="C4517" s="38" t="s">
        <v>144</v>
      </c>
      <c r="D4517" s="39" t="str">
        <f>IF(Retenciones!$A137&lt;&gt;"",'Datos del Cliente'!$C$14,"")</f>
        <v/>
      </c>
      <c r="E4517" s="37"/>
    </row>
    <row r="4518" spans="2:5">
      <c r="B4518" s="36"/>
      <c r="E4518" s="37"/>
    </row>
    <row r="4519" spans="2:5" ht="15" customHeight="1">
      <c r="B4519" s="36"/>
      <c r="C4519" s="84" t="s">
        <v>145</v>
      </c>
      <c r="D4519" s="84"/>
      <c r="E4519" s="37"/>
    </row>
    <row r="4520" spans="2:5">
      <c r="B4520" s="36"/>
      <c r="C4520" s="84"/>
      <c r="D4520" s="84"/>
      <c r="E4520" s="37"/>
    </row>
    <row r="4521" spans="2:5">
      <c r="B4521" s="36"/>
      <c r="C4521" s="84"/>
      <c r="D4521" s="84"/>
      <c r="E4521" s="37"/>
    </row>
    <row r="4522" spans="2:5">
      <c r="B4522" s="46"/>
      <c r="C4522" s="47"/>
      <c r="D4522" s="47"/>
      <c r="E4522" s="48"/>
    </row>
    <row r="4524" spans="2:5" ht="25.5" customHeight="1">
      <c r="B4524" s="34"/>
      <c r="C4524" s="85" t="s">
        <v>127</v>
      </c>
      <c r="D4524" s="85"/>
      <c r="E4524" s="35"/>
    </row>
    <row r="4525" spans="2:5">
      <c r="B4525" s="36"/>
      <c r="E4525" s="37"/>
    </row>
    <row r="4526" spans="2:5">
      <c r="B4526" s="36"/>
      <c r="C4526" s="38" t="s">
        <v>128</v>
      </c>
      <c r="D4526" s="39" t="str">
        <f>IF(Retenciones!$A138&lt;&gt;"","0000-"&amp;TEXT(Retenciones!$I138,"YYYY")&amp;"-"&amp;TEXT((N('Datos del Cliente'!$C$17)+COUNTIF(Retenciones!$A$5:$A138,"&lt;&gt;")),"000000"),"")</f>
        <v/>
      </c>
      <c r="E4526" s="37"/>
    </row>
    <row r="4527" spans="2:5">
      <c r="B4527" s="36"/>
      <c r="C4527" s="38" t="s">
        <v>129</v>
      </c>
      <c r="D4527" s="39" t="str">
        <f>IF(Retenciones!$A138&lt;&gt;"",TEXT(Retenciones!$I138,"DD/MM/YYYY"),"")</f>
        <v/>
      </c>
      <c r="E4527" s="37"/>
    </row>
    <row r="4528" spans="2:5">
      <c r="B4528" s="36"/>
      <c r="E4528" s="37"/>
    </row>
    <row r="4529" spans="2:5">
      <c r="B4529" s="36"/>
      <c r="C4529" s="86" t="s">
        <v>130</v>
      </c>
      <c r="D4529" s="86"/>
      <c r="E4529" s="37"/>
    </row>
    <row r="4530" spans="2:5">
      <c r="B4530" s="36"/>
      <c r="C4530" s="38" t="s">
        <v>131</v>
      </c>
      <c r="D4530" s="39" t="str">
        <f>IF(Retenciones!$A138&lt;&gt;"",'Datos del Cliente'!$C$7,"")</f>
        <v/>
      </c>
      <c r="E4530" s="37"/>
    </row>
    <row r="4531" spans="2:5">
      <c r="B4531" s="36"/>
      <c r="C4531" s="38" t="s">
        <v>132</v>
      </c>
      <c r="D4531" s="40" t="str">
        <f>IFERROR(IF(Retenciones!$A138&lt;&gt;"",+('Datos del Cliente'!$C$8),""),"")</f>
        <v/>
      </c>
      <c r="E4531" s="37"/>
    </row>
    <row r="4532" spans="2:5" ht="25.5" customHeight="1">
      <c r="B4532" s="36"/>
      <c r="C4532" s="38" t="s">
        <v>133</v>
      </c>
      <c r="D4532" s="41" t="str">
        <f>IF(Retenciones!$A138&lt;&gt;"",'Datos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532" s="37"/>
    </row>
    <row r="4533" spans="2:5">
      <c r="B4533" s="36"/>
      <c r="E4533" s="37"/>
    </row>
    <row r="4534" spans="2:5">
      <c r="B4534" s="36"/>
      <c r="C4534" s="86" t="s">
        <v>134</v>
      </c>
      <c r="D4534" s="86"/>
      <c r="E4534" s="37"/>
    </row>
    <row r="4535" spans="2:5">
      <c r="B4535" s="36"/>
      <c r="C4535" s="38" t="s">
        <v>131</v>
      </c>
      <c r="D4535" s="39" t="str">
        <f>IFERROR(IF(Retenciones!$A138&lt;&gt;"",INDEX('Sujetos Retenidos'!$B$5:$B$204,MATCH(Retenciones!$O138,'Sujetos Retenidos'!$A$5:$A$204,0)),""),"")</f>
        <v/>
      </c>
      <c r="E4535" s="37"/>
    </row>
    <row r="4536" spans="2:5">
      <c r="B4536" s="36"/>
      <c r="C4536" s="38" t="s">
        <v>132</v>
      </c>
      <c r="D4536" s="40" t="str">
        <f>IFERROR(IF(Retenciones!$A138&lt;&gt;"",+INDEX('Sujetos Retenidos'!$A$5:$A$204,MATCH(Retenciones!$O138,'Sujetos Retenidos'!$A$5:$A$204,0)),""),"")</f>
        <v/>
      </c>
      <c r="E4536" s="37"/>
    </row>
    <row r="4537" spans="2:5" ht="25.5" customHeight="1">
      <c r="B4537" s="36"/>
      <c r="C4537" s="38" t="s">
        <v>133</v>
      </c>
      <c r="D4537" s="41" t="str">
        <f>IFERROR(IF(Retenciones!$A138&lt;&gt;"",INDEX('Sujetos Retenidos'!$C$5:$C$204,MATCH(Retenciones!$O138,'Sujetos Retenidos'!$A$5:$A$204,0))&amp;" Localidad: "&amp;INDEX('Sujetos Retenidos'!$D$5:$D$204,MATCH(Retenciones!$O138,'Sujetos Retenidos'!$A$5:$A$204,0))&amp;" Provincia: "&amp;IF(ISNUMBER(SEARCH(" - ",INDEX('Sujetos Retenidos'!$E$5:$E$204,MATCH(Retenciones!$O138,'Sujetos Retenidos'!$A$5:$A$204,0)))),MID(INDEX('Sujetos Retenidos'!$E$5:$E$204,MATCH(Retenciones!$O138,'Sujetos Retenidos'!$A$5:$A$204,0)),SEARCH(" - ",INDEX('Sujetos Retenidos'!$E$5:$E$204,MATCH(Retenciones!$O138,'Sujetos Retenidos'!$A$5:$A$204,0)))+3,255),INDEX('Sujetos Retenidos'!$E$5:$E$204,MATCH(Retenciones!$O138,'Sujetos Retenidos'!$A$5:$A$204,0)))&amp;" C.P.: "&amp;INDEX('Sujetos Retenidos'!$F$5:$F$204,MATCH(Retenciones!$O138,'Sujetos Retenidos'!$A$5:$A$204,0)),""),"")</f>
        <v/>
      </c>
      <c r="E4537" s="37"/>
    </row>
    <row r="4538" spans="2:5">
      <c r="B4538" s="36"/>
      <c r="E4538" s="37"/>
    </row>
    <row r="4539" spans="2:5">
      <c r="B4539" s="36"/>
      <c r="C4539" s="86" t="s">
        <v>135</v>
      </c>
      <c r="D4539" s="86"/>
      <c r="E4539" s="37"/>
    </row>
    <row r="4540" spans="2:5" ht="21.75" customHeight="1">
      <c r="B4540" s="36"/>
      <c r="C4540" s="38" t="s">
        <v>136</v>
      </c>
      <c r="D4540" s="41" t="str">
        <f>IF(Retenciones!$A138&lt;&gt;"",SUBSTITUTE(IF(ISNUMBER(SEARCH(" (",IF(ISNUMBER(SEARCH(" - ",Retenciones!$E138)),MID(Retenciones!$E138,SEARCH(" - ",Retenciones!$E138)+3,255),Retenciones!$E138))),LEFT(IF(ISNUMBER(SEARCH(" - ",Retenciones!$E138)),MID(Retenciones!$E138,SEARCH(" - ",Retenciones!$E138)+3,255),Retenciones!$E138),SEARCH(" (",IF(ISNUMBER(SEARCH(" - ",Retenciones!$E138)),MID(Retenciones!$E138,SEARCH(" - ",Retenciones!$E138)+3,255),Retenciones!$E138))-1),IF(ISNUMBER(SEARCH(" - ",Retenciones!$E138)),MID(Retenciones!$E138,SEARCH(" - ",Retenciones!$E138)+3,255),Retenciones!$E138)),"—","-"),"")</f>
        <v/>
      </c>
      <c r="E4540" s="37"/>
    </row>
    <row r="4541" spans="2:5" ht="21.75" customHeight="1">
      <c r="B4541" s="36"/>
      <c r="C4541" s="38" t="s">
        <v>137</v>
      </c>
      <c r="D4541" s="41" t="str">
        <f>IF(Retenciones!$A138&lt;&gt;"",IF(ISNUMBER(SEARCH(" - ",Retenciones!$F138)),MID(Retenciones!$F138,SEARCH(" - ",Retenciones!$F138)+3,255),Retenciones!$F138),"")</f>
        <v/>
      </c>
      <c r="E4541" s="37"/>
    </row>
    <row r="4542" spans="2:5" ht="21.75" customHeight="1">
      <c r="B4542" s="36"/>
      <c r="C4542" s="38" t="s">
        <v>138</v>
      </c>
      <c r="D4542" s="41" t="str">
        <f>IF(Retenciones!$A138&lt;&gt;"",Retenciones!$A138&amp;" Nro. "&amp;TEXT(Retenciones!$C138,"000000000000"),"")</f>
        <v/>
      </c>
      <c r="E4542" s="37"/>
    </row>
    <row r="4543" spans="2:5">
      <c r="B4543" s="36"/>
      <c r="C4543" s="38" t="s">
        <v>139</v>
      </c>
      <c r="D4543" s="42" t="str">
        <f>IF(Retenciones!$A138&lt;&gt;"","$ "&amp;IF(MID(TEXT(INT(ROUND(Retenciones!$D138,2)),"000000000000"),1,3)&lt;&gt;"000",TEXT(VALUE(MID(TEXT(INT(ROUND(Retenciones!$D138,2)),"000000000000"),1,3)),"0")&amp;"."&amp;MID(TEXT(INT(ROUND(Retenciones!$D138,2)),"000000000000"),4,3)&amp;"."&amp;MID(TEXT(INT(ROUND(Retenciones!$D138,2)),"000000000000"),7,3)&amp;"."&amp;MID(TEXT(INT(ROUND(Retenciones!$D138,2)),"000000000000"),10,3),IF(MID(TEXT(INT(ROUND(Retenciones!$D138,2)),"000000000000"),4,3)&lt;&gt;"000",TEXT(VALUE(MID(TEXT(INT(ROUND(Retenciones!$D138,2)),"000000000000"),4,3)),"0")&amp;"."&amp;MID(TEXT(INT(ROUND(Retenciones!$D138,2)),"000000000000"),7,3)&amp;"."&amp;MID(TEXT(INT(ROUND(Retenciones!$D138,2)),"000000000000"),10,3),IF(MID(TEXT(INT(ROUND(Retenciones!$D138,2)),"000000000000"),7,3)&lt;&gt;"000",TEXT(VALUE(MID(TEXT(INT(ROUND(Retenciones!$D138,2)),"000000000000"),7,3)),"0")&amp;"."&amp;MID(TEXT(INT(ROUND(Retenciones!$D138,2)),"000000000000"),10,3),TEXT(VALUE(MID(TEXT(INT(ROUND(Retenciones!$D138,2)),"000000000000"),10,3)),"0"))))&amp;","&amp;TEXT(ROUND((ROUND(Retenciones!$D138,2)-INT(ROUND(Retenciones!$D138,2)))*100,0),"00"),"")</f>
        <v/>
      </c>
      <c r="E4543" s="37"/>
    </row>
    <row r="4544" spans="2:5">
      <c r="B4544" s="36"/>
      <c r="C4544" s="38" t="s">
        <v>140</v>
      </c>
      <c r="D4544" s="39" t="str">
        <f>IF(Retenciones!$A138&lt;&gt;"","NO","")</f>
        <v/>
      </c>
      <c r="E4544" s="37"/>
    </row>
    <row r="4545" spans="2:5">
      <c r="B4545" s="36"/>
      <c r="C4545" s="38" t="s">
        <v>141</v>
      </c>
      <c r="D4545" s="43" t="str">
        <f>IF(Retenciones!$A138&lt;&gt;"","$ "&amp;IF(MID(TEXT(INT(ROUND(Retenciones!$K138,2)),"000000000000"),1,3)&lt;&gt;"000",TEXT(VALUE(MID(TEXT(INT(ROUND(Retenciones!$K138,2)),"000000000000"),1,3)),"0")&amp;"."&amp;MID(TEXT(INT(ROUND(Retenciones!$K138,2)),"000000000000"),4,3)&amp;"."&amp;MID(TEXT(INT(ROUND(Retenciones!$K138,2)),"000000000000"),7,3)&amp;"."&amp;MID(TEXT(INT(ROUND(Retenciones!$K138,2)),"000000000000"),10,3),IF(MID(TEXT(INT(ROUND(Retenciones!$K138,2)),"000000000000"),4,3)&lt;&gt;"000",TEXT(VALUE(MID(TEXT(INT(ROUND(Retenciones!$K138,2)),"000000000000"),4,3)),"0")&amp;"."&amp;MID(TEXT(INT(ROUND(Retenciones!$K138,2)),"000000000000"),7,3)&amp;"."&amp;MID(TEXT(INT(ROUND(Retenciones!$K138,2)),"000000000000"),10,3),IF(MID(TEXT(INT(ROUND(Retenciones!$K138,2)),"000000000000"),7,3)&lt;&gt;"000",TEXT(VALUE(MID(TEXT(INT(ROUND(Retenciones!$K138,2)),"000000000000"),7,3)),"0")&amp;"."&amp;MID(TEXT(INT(ROUND(Retenciones!$K138,2)),"000000000000"),10,3),TEXT(VALUE(MID(TEXT(INT(ROUND(Retenciones!$K138,2)),"000000000000"),10,3)),"0"))))&amp;","&amp;TEXT(ROUND((ROUND(Retenciones!$K138,2)-INT(ROUND(Retenciones!$K138,2)))*100,0),"00"),"")</f>
        <v/>
      </c>
      <c r="E4545" s="37"/>
    </row>
    <row r="4546" spans="2:5">
      <c r="B4546" s="36"/>
      <c r="E4546" s="37"/>
    </row>
    <row r="4547" spans="2:5">
      <c r="B4547" s="36"/>
      <c r="E4547" s="37"/>
    </row>
    <row r="4548" spans="2:5">
      <c r="B4548" s="36"/>
      <c r="C4548" s="44" t="s">
        <v>142</v>
      </c>
      <c r="D4548" s="45"/>
      <c r="E4548" s="37"/>
    </row>
    <row r="4549" spans="2:5">
      <c r="B4549" s="36"/>
      <c r="E4549" s="37"/>
    </row>
    <row r="4550" spans="2:5">
      <c r="B4550" s="36"/>
      <c r="C4550" s="38" t="s">
        <v>143</v>
      </c>
      <c r="D4550" s="39" t="str">
        <f>IF(Retenciones!$A138&lt;&gt;"",'Datos del Cliente'!$C$7,"")</f>
        <v/>
      </c>
      <c r="E4550" s="37"/>
    </row>
    <row r="4551" spans="2:5">
      <c r="B4551" s="36"/>
      <c r="C4551" s="38" t="s">
        <v>144</v>
      </c>
      <c r="D4551" s="39" t="str">
        <f>IF(Retenciones!$A138&lt;&gt;"",'Datos del Cliente'!$C$14,"")</f>
        <v/>
      </c>
      <c r="E4551" s="37"/>
    </row>
    <row r="4552" spans="2:5">
      <c r="B4552" s="36"/>
      <c r="E4552" s="37"/>
    </row>
    <row r="4553" spans="2:5" ht="15" customHeight="1">
      <c r="B4553" s="36"/>
      <c r="C4553" s="84" t="s">
        <v>145</v>
      </c>
      <c r="D4553" s="84"/>
      <c r="E4553" s="37"/>
    </row>
    <row r="4554" spans="2:5">
      <c r="B4554" s="36"/>
      <c r="C4554" s="84"/>
      <c r="D4554" s="84"/>
      <c r="E4554" s="37"/>
    </row>
    <row r="4555" spans="2:5">
      <c r="B4555" s="36"/>
      <c r="C4555" s="84"/>
      <c r="D4555" s="84"/>
      <c r="E4555" s="37"/>
    </row>
    <row r="4556" spans="2:5">
      <c r="B4556" s="46"/>
      <c r="C4556" s="47"/>
      <c r="D4556" s="47"/>
      <c r="E4556" s="48"/>
    </row>
    <row r="4558" spans="2:5" ht="25.5" customHeight="1">
      <c r="B4558" s="34"/>
      <c r="C4558" s="85" t="s">
        <v>127</v>
      </c>
      <c r="D4558" s="85"/>
      <c r="E4558" s="35"/>
    </row>
    <row r="4559" spans="2:5">
      <c r="B4559" s="36"/>
      <c r="E4559" s="37"/>
    </row>
    <row r="4560" spans="2:5">
      <c r="B4560" s="36"/>
      <c r="C4560" s="38" t="s">
        <v>128</v>
      </c>
      <c r="D4560" s="39" t="str">
        <f>IF(Retenciones!$A139&lt;&gt;"","0000-"&amp;TEXT(Retenciones!$I139,"YYYY")&amp;"-"&amp;TEXT((N('Datos del Cliente'!$C$17)+COUNTIF(Retenciones!$A$5:$A139,"&lt;&gt;")),"000000"),"")</f>
        <v/>
      </c>
      <c r="E4560" s="37"/>
    </row>
    <row r="4561" spans="2:5">
      <c r="B4561" s="36"/>
      <c r="C4561" s="38" t="s">
        <v>129</v>
      </c>
      <c r="D4561" s="39" t="str">
        <f>IF(Retenciones!$A139&lt;&gt;"",TEXT(Retenciones!$I139,"DD/MM/YYYY"),"")</f>
        <v/>
      </c>
      <c r="E4561" s="37"/>
    </row>
    <row r="4562" spans="2:5">
      <c r="B4562" s="36"/>
      <c r="E4562" s="37"/>
    </row>
    <row r="4563" spans="2:5">
      <c r="B4563" s="36"/>
      <c r="C4563" s="86" t="s">
        <v>130</v>
      </c>
      <c r="D4563" s="86"/>
      <c r="E4563" s="37"/>
    </row>
    <row r="4564" spans="2:5">
      <c r="B4564" s="36"/>
      <c r="C4564" s="38" t="s">
        <v>131</v>
      </c>
      <c r="D4564" s="39" t="str">
        <f>IF(Retenciones!$A139&lt;&gt;"",'Datos del Cliente'!$C$7,"")</f>
        <v/>
      </c>
      <c r="E4564" s="37"/>
    </row>
    <row r="4565" spans="2:5">
      <c r="B4565" s="36"/>
      <c r="C4565" s="38" t="s">
        <v>132</v>
      </c>
      <c r="D4565" s="40" t="str">
        <f>IFERROR(IF(Retenciones!$A139&lt;&gt;"",+('Datos del Cliente'!$C$8),""),"")</f>
        <v/>
      </c>
      <c r="E4565" s="37"/>
    </row>
    <row r="4566" spans="2:5" ht="25.5" customHeight="1">
      <c r="B4566" s="36"/>
      <c r="C4566" s="38" t="s">
        <v>133</v>
      </c>
      <c r="D4566" s="41" t="str">
        <f>IF(Retenciones!$A139&lt;&gt;"",'Datos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566" s="37"/>
    </row>
    <row r="4567" spans="2:5">
      <c r="B4567" s="36"/>
      <c r="E4567" s="37"/>
    </row>
    <row r="4568" spans="2:5">
      <c r="B4568" s="36"/>
      <c r="C4568" s="86" t="s">
        <v>134</v>
      </c>
      <c r="D4568" s="86"/>
      <c r="E4568" s="37"/>
    </row>
    <row r="4569" spans="2:5">
      <c r="B4569" s="36"/>
      <c r="C4569" s="38" t="s">
        <v>131</v>
      </c>
      <c r="D4569" s="39" t="str">
        <f>IFERROR(IF(Retenciones!$A139&lt;&gt;"",INDEX('Sujetos Retenidos'!$B$5:$B$204,MATCH(Retenciones!$O139,'Sujetos Retenidos'!$A$5:$A$204,0)),""),"")</f>
        <v/>
      </c>
      <c r="E4569" s="37"/>
    </row>
    <row r="4570" spans="2:5">
      <c r="B4570" s="36"/>
      <c r="C4570" s="38" t="s">
        <v>132</v>
      </c>
      <c r="D4570" s="40" t="str">
        <f>IFERROR(IF(Retenciones!$A139&lt;&gt;"",+INDEX('Sujetos Retenidos'!$A$5:$A$204,MATCH(Retenciones!$O139,'Sujetos Retenidos'!$A$5:$A$204,0)),""),"")</f>
        <v/>
      </c>
      <c r="E4570" s="37"/>
    </row>
    <row r="4571" spans="2:5" ht="25.5" customHeight="1">
      <c r="B4571" s="36"/>
      <c r="C4571" s="38" t="s">
        <v>133</v>
      </c>
      <c r="D4571" s="41" t="str">
        <f>IFERROR(IF(Retenciones!$A139&lt;&gt;"",INDEX('Sujetos Retenidos'!$C$5:$C$204,MATCH(Retenciones!$O139,'Sujetos Retenidos'!$A$5:$A$204,0))&amp;" Localidad: "&amp;INDEX('Sujetos Retenidos'!$D$5:$D$204,MATCH(Retenciones!$O139,'Sujetos Retenidos'!$A$5:$A$204,0))&amp;" Provincia: "&amp;IF(ISNUMBER(SEARCH(" - ",INDEX('Sujetos Retenidos'!$E$5:$E$204,MATCH(Retenciones!$O139,'Sujetos Retenidos'!$A$5:$A$204,0)))),MID(INDEX('Sujetos Retenidos'!$E$5:$E$204,MATCH(Retenciones!$O139,'Sujetos Retenidos'!$A$5:$A$204,0)),SEARCH(" - ",INDEX('Sujetos Retenidos'!$E$5:$E$204,MATCH(Retenciones!$O139,'Sujetos Retenidos'!$A$5:$A$204,0)))+3,255),INDEX('Sujetos Retenidos'!$E$5:$E$204,MATCH(Retenciones!$O139,'Sujetos Retenidos'!$A$5:$A$204,0)))&amp;" C.P.: "&amp;INDEX('Sujetos Retenidos'!$F$5:$F$204,MATCH(Retenciones!$O139,'Sujetos Retenidos'!$A$5:$A$204,0)),""),"")</f>
        <v/>
      </c>
      <c r="E4571" s="37"/>
    </row>
    <row r="4572" spans="2:5">
      <c r="B4572" s="36"/>
      <c r="E4572" s="37"/>
    </row>
    <row r="4573" spans="2:5">
      <c r="B4573" s="36"/>
      <c r="C4573" s="86" t="s">
        <v>135</v>
      </c>
      <c r="D4573" s="86"/>
      <c r="E4573" s="37"/>
    </row>
    <row r="4574" spans="2:5" ht="21.75" customHeight="1">
      <c r="B4574" s="36"/>
      <c r="C4574" s="38" t="s">
        <v>136</v>
      </c>
      <c r="D4574" s="41" t="str">
        <f>IF(Retenciones!$A139&lt;&gt;"",SUBSTITUTE(IF(ISNUMBER(SEARCH(" (",IF(ISNUMBER(SEARCH(" - ",Retenciones!$E139)),MID(Retenciones!$E139,SEARCH(" - ",Retenciones!$E139)+3,255),Retenciones!$E139))),LEFT(IF(ISNUMBER(SEARCH(" - ",Retenciones!$E139)),MID(Retenciones!$E139,SEARCH(" - ",Retenciones!$E139)+3,255),Retenciones!$E139),SEARCH(" (",IF(ISNUMBER(SEARCH(" - ",Retenciones!$E139)),MID(Retenciones!$E139,SEARCH(" - ",Retenciones!$E139)+3,255),Retenciones!$E139))-1),IF(ISNUMBER(SEARCH(" - ",Retenciones!$E139)),MID(Retenciones!$E139,SEARCH(" - ",Retenciones!$E139)+3,255),Retenciones!$E139)),"—","-"),"")</f>
        <v/>
      </c>
      <c r="E4574" s="37"/>
    </row>
    <row r="4575" spans="2:5" ht="21.75" customHeight="1">
      <c r="B4575" s="36"/>
      <c r="C4575" s="38" t="s">
        <v>137</v>
      </c>
      <c r="D4575" s="41" t="str">
        <f>IF(Retenciones!$A139&lt;&gt;"",IF(ISNUMBER(SEARCH(" - ",Retenciones!$F139)),MID(Retenciones!$F139,SEARCH(" - ",Retenciones!$F139)+3,255),Retenciones!$F139),"")</f>
        <v/>
      </c>
      <c r="E4575" s="37"/>
    </row>
    <row r="4576" spans="2:5" ht="21.75" customHeight="1">
      <c r="B4576" s="36"/>
      <c r="C4576" s="38" t="s">
        <v>138</v>
      </c>
      <c r="D4576" s="41" t="str">
        <f>IF(Retenciones!$A139&lt;&gt;"",Retenciones!$A139&amp;" Nro. "&amp;TEXT(Retenciones!$C139,"000000000000"),"")</f>
        <v/>
      </c>
      <c r="E4576" s="37"/>
    </row>
    <row r="4577" spans="2:5">
      <c r="B4577" s="36"/>
      <c r="C4577" s="38" t="s">
        <v>139</v>
      </c>
      <c r="D4577" s="42" t="str">
        <f>IF(Retenciones!$A139&lt;&gt;"","$ "&amp;IF(MID(TEXT(INT(ROUND(Retenciones!$D139,2)),"000000000000"),1,3)&lt;&gt;"000",TEXT(VALUE(MID(TEXT(INT(ROUND(Retenciones!$D139,2)),"000000000000"),1,3)),"0")&amp;"."&amp;MID(TEXT(INT(ROUND(Retenciones!$D139,2)),"000000000000"),4,3)&amp;"."&amp;MID(TEXT(INT(ROUND(Retenciones!$D139,2)),"000000000000"),7,3)&amp;"."&amp;MID(TEXT(INT(ROUND(Retenciones!$D139,2)),"000000000000"),10,3),IF(MID(TEXT(INT(ROUND(Retenciones!$D139,2)),"000000000000"),4,3)&lt;&gt;"000",TEXT(VALUE(MID(TEXT(INT(ROUND(Retenciones!$D139,2)),"000000000000"),4,3)),"0")&amp;"."&amp;MID(TEXT(INT(ROUND(Retenciones!$D139,2)),"000000000000"),7,3)&amp;"."&amp;MID(TEXT(INT(ROUND(Retenciones!$D139,2)),"000000000000"),10,3),IF(MID(TEXT(INT(ROUND(Retenciones!$D139,2)),"000000000000"),7,3)&lt;&gt;"000",TEXT(VALUE(MID(TEXT(INT(ROUND(Retenciones!$D139,2)),"000000000000"),7,3)),"0")&amp;"."&amp;MID(TEXT(INT(ROUND(Retenciones!$D139,2)),"000000000000"),10,3),TEXT(VALUE(MID(TEXT(INT(ROUND(Retenciones!$D139,2)),"000000000000"),10,3)),"0"))))&amp;","&amp;TEXT(ROUND((ROUND(Retenciones!$D139,2)-INT(ROUND(Retenciones!$D139,2)))*100,0),"00"),"")</f>
        <v/>
      </c>
      <c r="E4577" s="37"/>
    </row>
    <row r="4578" spans="2:5">
      <c r="B4578" s="36"/>
      <c r="C4578" s="38" t="s">
        <v>140</v>
      </c>
      <c r="D4578" s="39" t="str">
        <f>IF(Retenciones!$A139&lt;&gt;"","NO","")</f>
        <v/>
      </c>
      <c r="E4578" s="37"/>
    </row>
    <row r="4579" spans="2:5">
      <c r="B4579" s="36"/>
      <c r="C4579" s="38" t="s">
        <v>141</v>
      </c>
      <c r="D4579" s="43" t="str">
        <f>IF(Retenciones!$A139&lt;&gt;"","$ "&amp;IF(MID(TEXT(INT(ROUND(Retenciones!$K139,2)),"000000000000"),1,3)&lt;&gt;"000",TEXT(VALUE(MID(TEXT(INT(ROUND(Retenciones!$K139,2)),"000000000000"),1,3)),"0")&amp;"."&amp;MID(TEXT(INT(ROUND(Retenciones!$K139,2)),"000000000000"),4,3)&amp;"."&amp;MID(TEXT(INT(ROUND(Retenciones!$K139,2)),"000000000000"),7,3)&amp;"."&amp;MID(TEXT(INT(ROUND(Retenciones!$K139,2)),"000000000000"),10,3),IF(MID(TEXT(INT(ROUND(Retenciones!$K139,2)),"000000000000"),4,3)&lt;&gt;"000",TEXT(VALUE(MID(TEXT(INT(ROUND(Retenciones!$K139,2)),"000000000000"),4,3)),"0")&amp;"."&amp;MID(TEXT(INT(ROUND(Retenciones!$K139,2)),"000000000000"),7,3)&amp;"."&amp;MID(TEXT(INT(ROUND(Retenciones!$K139,2)),"000000000000"),10,3),IF(MID(TEXT(INT(ROUND(Retenciones!$K139,2)),"000000000000"),7,3)&lt;&gt;"000",TEXT(VALUE(MID(TEXT(INT(ROUND(Retenciones!$K139,2)),"000000000000"),7,3)),"0")&amp;"."&amp;MID(TEXT(INT(ROUND(Retenciones!$K139,2)),"000000000000"),10,3),TEXT(VALUE(MID(TEXT(INT(ROUND(Retenciones!$K139,2)),"000000000000"),10,3)),"0"))))&amp;","&amp;TEXT(ROUND((ROUND(Retenciones!$K139,2)-INT(ROUND(Retenciones!$K139,2)))*100,0),"00"),"")</f>
        <v/>
      </c>
      <c r="E4579" s="37"/>
    </row>
    <row r="4580" spans="2:5">
      <c r="B4580" s="36"/>
      <c r="E4580" s="37"/>
    </row>
    <row r="4581" spans="2:5">
      <c r="B4581" s="36"/>
      <c r="E4581" s="37"/>
    </row>
    <row r="4582" spans="2:5">
      <c r="B4582" s="36"/>
      <c r="C4582" s="44" t="s">
        <v>142</v>
      </c>
      <c r="D4582" s="45"/>
      <c r="E4582" s="37"/>
    </row>
    <row r="4583" spans="2:5">
      <c r="B4583" s="36"/>
      <c r="E4583" s="37"/>
    </row>
    <row r="4584" spans="2:5">
      <c r="B4584" s="36"/>
      <c r="C4584" s="38" t="s">
        <v>143</v>
      </c>
      <c r="D4584" s="39" t="str">
        <f>IF(Retenciones!$A139&lt;&gt;"",'Datos del Cliente'!$C$7,"")</f>
        <v/>
      </c>
      <c r="E4584" s="37"/>
    </row>
    <row r="4585" spans="2:5">
      <c r="B4585" s="36"/>
      <c r="C4585" s="38" t="s">
        <v>144</v>
      </c>
      <c r="D4585" s="39" t="str">
        <f>IF(Retenciones!$A139&lt;&gt;"",'Datos del Cliente'!$C$14,"")</f>
        <v/>
      </c>
      <c r="E4585" s="37"/>
    </row>
    <row r="4586" spans="2:5">
      <c r="B4586" s="36"/>
      <c r="E4586" s="37"/>
    </row>
    <row r="4587" spans="2:5" ht="15" customHeight="1">
      <c r="B4587" s="36"/>
      <c r="C4587" s="84" t="s">
        <v>145</v>
      </c>
      <c r="D4587" s="84"/>
      <c r="E4587" s="37"/>
    </row>
    <row r="4588" spans="2:5">
      <c r="B4588" s="36"/>
      <c r="C4588" s="84"/>
      <c r="D4588" s="84"/>
      <c r="E4588" s="37"/>
    </row>
    <row r="4589" spans="2:5">
      <c r="B4589" s="36"/>
      <c r="C4589" s="84"/>
      <c r="D4589" s="84"/>
      <c r="E4589" s="37"/>
    </row>
    <row r="4590" spans="2:5">
      <c r="B4590" s="46"/>
      <c r="C4590" s="47"/>
      <c r="D4590" s="47"/>
      <c r="E4590" s="48"/>
    </row>
    <row r="4592" spans="2:5" ht="25.5" customHeight="1">
      <c r="B4592" s="34"/>
      <c r="C4592" s="85" t="s">
        <v>127</v>
      </c>
      <c r="D4592" s="85"/>
      <c r="E4592" s="35"/>
    </row>
    <row r="4593" spans="2:5">
      <c r="B4593" s="36"/>
      <c r="E4593" s="37"/>
    </row>
    <row r="4594" spans="2:5">
      <c r="B4594" s="36"/>
      <c r="C4594" s="38" t="s">
        <v>128</v>
      </c>
      <c r="D4594" s="39" t="str">
        <f>IF(Retenciones!$A140&lt;&gt;"","0000-"&amp;TEXT(Retenciones!$I140,"YYYY")&amp;"-"&amp;TEXT((N('Datos del Cliente'!$C$17)+COUNTIF(Retenciones!$A$5:$A140,"&lt;&gt;")),"000000"),"")</f>
        <v/>
      </c>
      <c r="E4594" s="37"/>
    </row>
    <row r="4595" spans="2:5">
      <c r="B4595" s="36"/>
      <c r="C4595" s="38" t="s">
        <v>129</v>
      </c>
      <c r="D4595" s="39" t="str">
        <f>IF(Retenciones!$A140&lt;&gt;"",TEXT(Retenciones!$I140,"DD/MM/YYYY"),"")</f>
        <v/>
      </c>
      <c r="E4595" s="37"/>
    </row>
    <row r="4596" spans="2:5">
      <c r="B4596" s="36"/>
      <c r="E4596" s="37"/>
    </row>
    <row r="4597" spans="2:5">
      <c r="B4597" s="36"/>
      <c r="C4597" s="86" t="s">
        <v>130</v>
      </c>
      <c r="D4597" s="86"/>
      <c r="E4597" s="37"/>
    </row>
    <row r="4598" spans="2:5">
      <c r="B4598" s="36"/>
      <c r="C4598" s="38" t="s">
        <v>131</v>
      </c>
      <c r="D4598" s="39" t="str">
        <f>IF(Retenciones!$A140&lt;&gt;"",'Datos del Cliente'!$C$7,"")</f>
        <v/>
      </c>
      <c r="E4598" s="37"/>
    </row>
    <row r="4599" spans="2:5">
      <c r="B4599" s="36"/>
      <c r="C4599" s="38" t="s">
        <v>132</v>
      </c>
      <c r="D4599" s="40" t="str">
        <f>IFERROR(IF(Retenciones!$A140&lt;&gt;"",+('Datos del Cliente'!$C$8),""),"")</f>
        <v/>
      </c>
      <c r="E4599" s="37"/>
    </row>
    <row r="4600" spans="2:5" ht="25.5" customHeight="1">
      <c r="B4600" s="36"/>
      <c r="C4600" s="38" t="s">
        <v>133</v>
      </c>
      <c r="D4600" s="41" t="str">
        <f>IF(Retenciones!$A140&lt;&gt;"",'Datos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600" s="37"/>
    </row>
    <row r="4601" spans="2:5">
      <c r="B4601" s="36"/>
      <c r="E4601" s="37"/>
    </row>
    <row r="4602" spans="2:5">
      <c r="B4602" s="36"/>
      <c r="C4602" s="86" t="s">
        <v>134</v>
      </c>
      <c r="D4602" s="86"/>
      <c r="E4602" s="37"/>
    </row>
    <row r="4603" spans="2:5">
      <c r="B4603" s="36"/>
      <c r="C4603" s="38" t="s">
        <v>131</v>
      </c>
      <c r="D4603" s="39" t="str">
        <f>IFERROR(IF(Retenciones!$A140&lt;&gt;"",INDEX('Sujetos Retenidos'!$B$5:$B$204,MATCH(Retenciones!$O140,'Sujetos Retenidos'!$A$5:$A$204,0)),""),"")</f>
        <v/>
      </c>
      <c r="E4603" s="37"/>
    </row>
    <row r="4604" spans="2:5">
      <c r="B4604" s="36"/>
      <c r="C4604" s="38" t="s">
        <v>132</v>
      </c>
      <c r="D4604" s="40" t="str">
        <f>IFERROR(IF(Retenciones!$A140&lt;&gt;"",+INDEX('Sujetos Retenidos'!$A$5:$A$204,MATCH(Retenciones!$O140,'Sujetos Retenidos'!$A$5:$A$204,0)),""),"")</f>
        <v/>
      </c>
      <c r="E4604" s="37"/>
    </row>
    <row r="4605" spans="2:5" ht="25.5" customHeight="1">
      <c r="B4605" s="36"/>
      <c r="C4605" s="38" t="s">
        <v>133</v>
      </c>
      <c r="D4605" s="41" t="str">
        <f>IFERROR(IF(Retenciones!$A140&lt;&gt;"",INDEX('Sujetos Retenidos'!$C$5:$C$204,MATCH(Retenciones!$O140,'Sujetos Retenidos'!$A$5:$A$204,0))&amp;" Localidad: "&amp;INDEX('Sujetos Retenidos'!$D$5:$D$204,MATCH(Retenciones!$O140,'Sujetos Retenidos'!$A$5:$A$204,0))&amp;" Provincia: "&amp;IF(ISNUMBER(SEARCH(" - ",INDEX('Sujetos Retenidos'!$E$5:$E$204,MATCH(Retenciones!$O140,'Sujetos Retenidos'!$A$5:$A$204,0)))),MID(INDEX('Sujetos Retenidos'!$E$5:$E$204,MATCH(Retenciones!$O140,'Sujetos Retenidos'!$A$5:$A$204,0)),SEARCH(" - ",INDEX('Sujetos Retenidos'!$E$5:$E$204,MATCH(Retenciones!$O140,'Sujetos Retenidos'!$A$5:$A$204,0)))+3,255),INDEX('Sujetos Retenidos'!$E$5:$E$204,MATCH(Retenciones!$O140,'Sujetos Retenidos'!$A$5:$A$204,0)))&amp;" C.P.: "&amp;INDEX('Sujetos Retenidos'!$F$5:$F$204,MATCH(Retenciones!$O140,'Sujetos Retenidos'!$A$5:$A$204,0)),""),"")</f>
        <v/>
      </c>
      <c r="E4605" s="37"/>
    </row>
    <row r="4606" spans="2:5">
      <c r="B4606" s="36"/>
      <c r="E4606" s="37"/>
    </row>
    <row r="4607" spans="2:5">
      <c r="B4607" s="36"/>
      <c r="C4607" s="86" t="s">
        <v>135</v>
      </c>
      <c r="D4607" s="86"/>
      <c r="E4607" s="37"/>
    </row>
    <row r="4608" spans="2:5" ht="21.75" customHeight="1">
      <c r="B4608" s="36"/>
      <c r="C4608" s="38" t="s">
        <v>136</v>
      </c>
      <c r="D4608" s="41" t="str">
        <f>IF(Retenciones!$A140&lt;&gt;"",SUBSTITUTE(IF(ISNUMBER(SEARCH(" (",IF(ISNUMBER(SEARCH(" - ",Retenciones!$E140)),MID(Retenciones!$E140,SEARCH(" - ",Retenciones!$E140)+3,255),Retenciones!$E140))),LEFT(IF(ISNUMBER(SEARCH(" - ",Retenciones!$E140)),MID(Retenciones!$E140,SEARCH(" - ",Retenciones!$E140)+3,255),Retenciones!$E140),SEARCH(" (",IF(ISNUMBER(SEARCH(" - ",Retenciones!$E140)),MID(Retenciones!$E140,SEARCH(" - ",Retenciones!$E140)+3,255),Retenciones!$E140))-1),IF(ISNUMBER(SEARCH(" - ",Retenciones!$E140)),MID(Retenciones!$E140,SEARCH(" - ",Retenciones!$E140)+3,255),Retenciones!$E140)),"—","-"),"")</f>
        <v/>
      </c>
      <c r="E4608" s="37"/>
    </row>
    <row r="4609" spans="2:5" ht="21.75" customHeight="1">
      <c r="B4609" s="36"/>
      <c r="C4609" s="38" t="s">
        <v>137</v>
      </c>
      <c r="D4609" s="41" t="str">
        <f>IF(Retenciones!$A140&lt;&gt;"",IF(ISNUMBER(SEARCH(" - ",Retenciones!$F140)),MID(Retenciones!$F140,SEARCH(" - ",Retenciones!$F140)+3,255),Retenciones!$F140),"")</f>
        <v/>
      </c>
      <c r="E4609" s="37"/>
    </row>
    <row r="4610" spans="2:5" ht="21.75" customHeight="1">
      <c r="B4610" s="36"/>
      <c r="C4610" s="38" t="s">
        <v>138</v>
      </c>
      <c r="D4610" s="41" t="str">
        <f>IF(Retenciones!$A140&lt;&gt;"",Retenciones!$A140&amp;" Nro. "&amp;TEXT(Retenciones!$C140,"000000000000"),"")</f>
        <v/>
      </c>
      <c r="E4610" s="37"/>
    </row>
    <row r="4611" spans="2:5">
      <c r="B4611" s="36"/>
      <c r="C4611" s="38" t="s">
        <v>139</v>
      </c>
      <c r="D4611" s="42" t="str">
        <f>IF(Retenciones!$A140&lt;&gt;"","$ "&amp;IF(MID(TEXT(INT(ROUND(Retenciones!$D140,2)),"000000000000"),1,3)&lt;&gt;"000",TEXT(VALUE(MID(TEXT(INT(ROUND(Retenciones!$D140,2)),"000000000000"),1,3)),"0")&amp;"."&amp;MID(TEXT(INT(ROUND(Retenciones!$D140,2)),"000000000000"),4,3)&amp;"."&amp;MID(TEXT(INT(ROUND(Retenciones!$D140,2)),"000000000000"),7,3)&amp;"."&amp;MID(TEXT(INT(ROUND(Retenciones!$D140,2)),"000000000000"),10,3),IF(MID(TEXT(INT(ROUND(Retenciones!$D140,2)),"000000000000"),4,3)&lt;&gt;"000",TEXT(VALUE(MID(TEXT(INT(ROUND(Retenciones!$D140,2)),"000000000000"),4,3)),"0")&amp;"."&amp;MID(TEXT(INT(ROUND(Retenciones!$D140,2)),"000000000000"),7,3)&amp;"."&amp;MID(TEXT(INT(ROUND(Retenciones!$D140,2)),"000000000000"),10,3),IF(MID(TEXT(INT(ROUND(Retenciones!$D140,2)),"000000000000"),7,3)&lt;&gt;"000",TEXT(VALUE(MID(TEXT(INT(ROUND(Retenciones!$D140,2)),"000000000000"),7,3)),"0")&amp;"."&amp;MID(TEXT(INT(ROUND(Retenciones!$D140,2)),"000000000000"),10,3),TEXT(VALUE(MID(TEXT(INT(ROUND(Retenciones!$D140,2)),"000000000000"),10,3)),"0"))))&amp;","&amp;TEXT(ROUND((ROUND(Retenciones!$D140,2)-INT(ROUND(Retenciones!$D140,2)))*100,0),"00"),"")</f>
        <v/>
      </c>
      <c r="E4611" s="37"/>
    </row>
    <row r="4612" spans="2:5">
      <c r="B4612" s="36"/>
      <c r="C4612" s="38" t="s">
        <v>140</v>
      </c>
      <c r="D4612" s="39" t="str">
        <f>IF(Retenciones!$A140&lt;&gt;"","NO","")</f>
        <v/>
      </c>
      <c r="E4612" s="37"/>
    </row>
    <row r="4613" spans="2:5">
      <c r="B4613" s="36"/>
      <c r="C4613" s="38" t="s">
        <v>141</v>
      </c>
      <c r="D4613" s="43" t="str">
        <f>IF(Retenciones!$A140&lt;&gt;"","$ "&amp;IF(MID(TEXT(INT(ROUND(Retenciones!$K140,2)),"000000000000"),1,3)&lt;&gt;"000",TEXT(VALUE(MID(TEXT(INT(ROUND(Retenciones!$K140,2)),"000000000000"),1,3)),"0")&amp;"."&amp;MID(TEXT(INT(ROUND(Retenciones!$K140,2)),"000000000000"),4,3)&amp;"."&amp;MID(TEXT(INT(ROUND(Retenciones!$K140,2)),"000000000000"),7,3)&amp;"."&amp;MID(TEXT(INT(ROUND(Retenciones!$K140,2)),"000000000000"),10,3),IF(MID(TEXT(INT(ROUND(Retenciones!$K140,2)),"000000000000"),4,3)&lt;&gt;"000",TEXT(VALUE(MID(TEXT(INT(ROUND(Retenciones!$K140,2)),"000000000000"),4,3)),"0")&amp;"."&amp;MID(TEXT(INT(ROUND(Retenciones!$K140,2)),"000000000000"),7,3)&amp;"."&amp;MID(TEXT(INT(ROUND(Retenciones!$K140,2)),"000000000000"),10,3),IF(MID(TEXT(INT(ROUND(Retenciones!$K140,2)),"000000000000"),7,3)&lt;&gt;"000",TEXT(VALUE(MID(TEXT(INT(ROUND(Retenciones!$K140,2)),"000000000000"),7,3)),"0")&amp;"."&amp;MID(TEXT(INT(ROUND(Retenciones!$K140,2)),"000000000000"),10,3),TEXT(VALUE(MID(TEXT(INT(ROUND(Retenciones!$K140,2)),"000000000000"),10,3)),"0"))))&amp;","&amp;TEXT(ROUND((ROUND(Retenciones!$K140,2)-INT(ROUND(Retenciones!$K140,2)))*100,0),"00"),"")</f>
        <v/>
      </c>
      <c r="E4613" s="37"/>
    </row>
    <row r="4614" spans="2:5">
      <c r="B4614" s="36"/>
      <c r="E4614" s="37"/>
    </row>
    <row r="4615" spans="2:5">
      <c r="B4615" s="36"/>
      <c r="E4615" s="37"/>
    </row>
    <row r="4616" spans="2:5">
      <c r="B4616" s="36"/>
      <c r="C4616" s="44" t="s">
        <v>142</v>
      </c>
      <c r="D4616" s="45"/>
      <c r="E4616" s="37"/>
    </row>
    <row r="4617" spans="2:5">
      <c r="B4617" s="36"/>
      <c r="E4617" s="37"/>
    </row>
    <row r="4618" spans="2:5">
      <c r="B4618" s="36"/>
      <c r="C4618" s="38" t="s">
        <v>143</v>
      </c>
      <c r="D4618" s="39" t="str">
        <f>IF(Retenciones!$A140&lt;&gt;"",'Datos del Cliente'!$C$7,"")</f>
        <v/>
      </c>
      <c r="E4618" s="37"/>
    </row>
    <row r="4619" spans="2:5">
      <c r="B4619" s="36"/>
      <c r="C4619" s="38" t="s">
        <v>144</v>
      </c>
      <c r="D4619" s="39" t="str">
        <f>IF(Retenciones!$A140&lt;&gt;"",'Datos del Cliente'!$C$14,"")</f>
        <v/>
      </c>
      <c r="E4619" s="37"/>
    </row>
    <row r="4620" spans="2:5">
      <c r="B4620" s="36"/>
      <c r="E4620" s="37"/>
    </row>
    <row r="4621" spans="2:5" ht="15" customHeight="1">
      <c r="B4621" s="36"/>
      <c r="C4621" s="84" t="s">
        <v>145</v>
      </c>
      <c r="D4621" s="84"/>
      <c r="E4621" s="37"/>
    </row>
    <row r="4622" spans="2:5">
      <c r="B4622" s="36"/>
      <c r="C4622" s="84"/>
      <c r="D4622" s="84"/>
      <c r="E4622" s="37"/>
    </row>
    <row r="4623" spans="2:5">
      <c r="B4623" s="36"/>
      <c r="C4623" s="84"/>
      <c r="D4623" s="84"/>
      <c r="E4623" s="37"/>
    </row>
    <row r="4624" spans="2:5">
      <c r="B4624" s="46"/>
      <c r="C4624" s="47"/>
      <c r="D4624" s="47"/>
      <c r="E4624" s="48"/>
    </row>
    <row r="4626" spans="2:5" ht="25.5" customHeight="1">
      <c r="B4626" s="34"/>
      <c r="C4626" s="85" t="s">
        <v>127</v>
      </c>
      <c r="D4626" s="85"/>
      <c r="E4626" s="35"/>
    </row>
    <row r="4627" spans="2:5">
      <c r="B4627" s="36"/>
      <c r="E4627" s="37"/>
    </row>
    <row r="4628" spans="2:5">
      <c r="B4628" s="36"/>
      <c r="C4628" s="38" t="s">
        <v>128</v>
      </c>
      <c r="D4628" s="39" t="str">
        <f>IF(Retenciones!$A141&lt;&gt;"","0000-"&amp;TEXT(Retenciones!$I141,"YYYY")&amp;"-"&amp;TEXT((N('Datos del Cliente'!$C$17)+COUNTIF(Retenciones!$A$5:$A141,"&lt;&gt;")),"000000"),"")</f>
        <v/>
      </c>
      <c r="E4628" s="37"/>
    </row>
    <row r="4629" spans="2:5">
      <c r="B4629" s="36"/>
      <c r="C4629" s="38" t="s">
        <v>129</v>
      </c>
      <c r="D4629" s="39" t="str">
        <f>IF(Retenciones!$A141&lt;&gt;"",TEXT(Retenciones!$I141,"DD/MM/YYYY"),"")</f>
        <v/>
      </c>
      <c r="E4629" s="37"/>
    </row>
    <row r="4630" spans="2:5">
      <c r="B4630" s="36"/>
      <c r="E4630" s="37"/>
    </row>
    <row r="4631" spans="2:5">
      <c r="B4631" s="36"/>
      <c r="C4631" s="86" t="s">
        <v>130</v>
      </c>
      <c r="D4631" s="86"/>
      <c r="E4631" s="37"/>
    </row>
    <row r="4632" spans="2:5">
      <c r="B4632" s="36"/>
      <c r="C4632" s="38" t="s">
        <v>131</v>
      </c>
      <c r="D4632" s="39" t="str">
        <f>IF(Retenciones!$A141&lt;&gt;"",'Datos del Cliente'!$C$7,"")</f>
        <v/>
      </c>
      <c r="E4632" s="37"/>
    </row>
    <row r="4633" spans="2:5">
      <c r="B4633" s="36"/>
      <c r="C4633" s="38" t="s">
        <v>132</v>
      </c>
      <c r="D4633" s="40" t="str">
        <f>IFERROR(IF(Retenciones!$A141&lt;&gt;"",+('Datos del Cliente'!$C$8),""),"")</f>
        <v/>
      </c>
      <c r="E4633" s="37"/>
    </row>
    <row r="4634" spans="2:5" ht="25.5" customHeight="1">
      <c r="B4634" s="36"/>
      <c r="C4634" s="38" t="s">
        <v>133</v>
      </c>
      <c r="D4634" s="41" t="str">
        <f>IF(Retenciones!$A141&lt;&gt;"",'Datos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634" s="37"/>
    </row>
    <row r="4635" spans="2:5">
      <c r="B4635" s="36"/>
      <c r="E4635" s="37"/>
    </row>
    <row r="4636" spans="2:5">
      <c r="B4636" s="36"/>
      <c r="C4636" s="86" t="s">
        <v>134</v>
      </c>
      <c r="D4636" s="86"/>
      <c r="E4636" s="37"/>
    </row>
    <row r="4637" spans="2:5">
      <c r="B4637" s="36"/>
      <c r="C4637" s="38" t="s">
        <v>131</v>
      </c>
      <c r="D4637" s="39" t="str">
        <f>IFERROR(IF(Retenciones!$A141&lt;&gt;"",INDEX('Sujetos Retenidos'!$B$5:$B$204,MATCH(Retenciones!$O141,'Sujetos Retenidos'!$A$5:$A$204,0)),""),"")</f>
        <v/>
      </c>
      <c r="E4637" s="37"/>
    </row>
    <row r="4638" spans="2:5">
      <c r="B4638" s="36"/>
      <c r="C4638" s="38" t="s">
        <v>132</v>
      </c>
      <c r="D4638" s="40" t="str">
        <f>IFERROR(IF(Retenciones!$A141&lt;&gt;"",+INDEX('Sujetos Retenidos'!$A$5:$A$204,MATCH(Retenciones!$O141,'Sujetos Retenidos'!$A$5:$A$204,0)),""),"")</f>
        <v/>
      </c>
      <c r="E4638" s="37"/>
    </row>
    <row r="4639" spans="2:5" ht="25.5" customHeight="1">
      <c r="B4639" s="36"/>
      <c r="C4639" s="38" t="s">
        <v>133</v>
      </c>
      <c r="D4639" s="41" t="str">
        <f>IFERROR(IF(Retenciones!$A141&lt;&gt;"",INDEX('Sujetos Retenidos'!$C$5:$C$204,MATCH(Retenciones!$O141,'Sujetos Retenidos'!$A$5:$A$204,0))&amp;" Localidad: "&amp;INDEX('Sujetos Retenidos'!$D$5:$D$204,MATCH(Retenciones!$O141,'Sujetos Retenidos'!$A$5:$A$204,0))&amp;" Provincia: "&amp;IF(ISNUMBER(SEARCH(" - ",INDEX('Sujetos Retenidos'!$E$5:$E$204,MATCH(Retenciones!$O141,'Sujetos Retenidos'!$A$5:$A$204,0)))),MID(INDEX('Sujetos Retenidos'!$E$5:$E$204,MATCH(Retenciones!$O141,'Sujetos Retenidos'!$A$5:$A$204,0)),SEARCH(" - ",INDEX('Sujetos Retenidos'!$E$5:$E$204,MATCH(Retenciones!$O141,'Sujetos Retenidos'!$A$5:$A$204,0)))+3,255),INDEX('Sujetos Retenidos'!$E$5:$E$204,MATCH(Retenciones!$O141,'Sujetos Retenidos'!$A$5:$A$204,0)))&amp;" C.P.: "&amp;INDEX('Sujetos Retenidos'!$F$5:$F$204,MATCH(Retenciones!$O141,'Sujetos Retenidos'!$A$5:$A$204,0)),""),"")</f>
        <v/>
      </c>
      <c r="E4639" s="37"/>
    </row>
    <row r="4640" spans="2:5">
      <c r="B4640" s="36"/>
      <c r="E4640" s="37"/>
    </row>
    <row r="4641" spans="2:5">
      <c r="B4641" s="36"/>
      <c r="C4641" s="86" t="s">
        <v>135</v>
      </c>
      <c r="D4641" s="86"/>
      <c r="E4641" s="37"/>
    </row>
    <row r="4642" spans="2:5" ht="21.75" customHeight="1">
      <c r="B4642" s="36"/>
      <c r="C4642" s="38" t="s">
        <v>136</v>
      </c>
      <c r="D4642" s="41" t="str">
        <f>IF(Retenciones!$A141&lt;&gt;"",SUBSTITUTE(IF(ISNUMBER(SEARCH(" (",IF(ISNUMBER(SEARCH(" - ",Retenciones!$E141)),MID(Retenciones!$E141,SEARCH(" - ",Retenciones!$E141)+3,255),Retenciones!$E141))),LEFT(IF(ISNUMBER(SEARCH(" - ",Retenciones!$E141)),MID(Retenciones!$E141,SEARCH(" - ",Retenciones!$E141)+3,255),Retenciones!$E141),SEARCH(" (",IF(ISNUMBER(SEARCH(" - ",Retenciones!$E141)),MID(Retenciones!$E141,SEARCH(" - ",Retenciones!$E141)+3,255),Retenciones!$E141))-1),IF(ISNUMBER(SEARCH(" - ",Retenciones!$E141)),MID(Retenciones!$E141,SEARCH(" - ",Retenciones!$E141)+3,255),Retenciones!$E141)),"—","-"),"")</f>
        <v/>
      </c>
      <c r="E4642" s="37"/>
    </row>
    <row r="4643" spans="2:5" ht="21.75" customHeight="1">
      <c r="B4643" s="36"/>
      <c r="C4643" s="38" t="s">
        <v>137</v>
      </c>
      <c r="D4643" s="41" t="str">
        <f>IF(Retenciones!$A141&lt;&gt;"",IF(ISNUMBER(SEARCH(" - ",Retenciones!$F141)),MID(Retenciones!$F141,SEARCH(" - ",Retenciones!$F141)+3,255),Retenciones!$F141),"")</f>
        <v/>
      </c>
      <c r="E4643" s="37"/>
    </row>
    <row r="4644" spans="2:5" ht="21.75" customHeight="1">
      <c r="B4644" s="36"/>
      <c r="C4644" s="38" t="s">
        <v>138</v>
      </c>
      <c r="D4644" s="41" t="str">
        <f>IF(Retenciones!$A141&lt;&gt;"",Retenciones!$A141&amp;" Nro. "&amp;TEXT(Retenciones!$C141,"000000000000"),"")</f>
        <v/>
      </c>
      <c r="E4644" s="37"/>
    </row>
    <row r="4645" spans="2:5">
      <c r="B4645" s="36"/>
      <c r="C4645" s="38" t="s">
        <v>139</v>
      </c>
      <c r="D4645" s="42" t="str">
        <f>IF(Retenciones!$A141&lt;&gt;"","$ "&amp;IF(MID(TEXT(INT(ROUND(Retenciones!$D141,2)),"000000000000"),1,3)&lt;&gt;"000",TEXT(VALUE(MID(TEXT(INT(ROUND(Retenciones!$D141,2)),"000000000000"),1,3)),"0")&amp;"."&amp;MID(TEXT(INT(ROUND(Retenciones!$D141,2)),"000000000000"),4,3)&amp;"."&amp;MID(TEXT(INT(ROUND(Retenciones!$D141,2)),"000000000000"),7,3)&amp;"."&amp;MID(TEXT(INT(ROUND(Retenciones!$D141,2)),"000000000000"),10,3),IF(MID(TEXT(INT(ROUND(Retenciones!$D141,2)),"000000000000"),4,3)&lt;&gt;"000",TEXT(VALUE(MID(TEXT(INT(ROUND(Retenciones!$D141,2)),"000000000000"),4,3)),"0")&amp;"."&amp;MID(TEXT(INT(ROUND(Retenciones!$D141,2)),"000000000000"),7,3)&amp;"."&amp;MID(TEXT(INT(ROUND(Retenciones!$D141,2)),"000000000000"),10,3),IF(MID(TEXT(INT(ROUND(Retenciones!$D141,2)),"000000000000"),7,3)&lt;&gt;"000",TEXT(VALUE(MID(TEXT(INT(ROUND(Retenciones!$D141,2)),"000000000000"),7,3)),"0")&amp;"."&amp;MID(TEXT(INT(ROUND(Retenciones!$D141,2)),"000000000000"),10,3),TEXT(VALUE(MID(TEXT(INT(ROUND(Retenciones!$D141,2)),"000000000000"),10,3)),"0"))))&amp;","&amp;TEXT(ROUND((ROUND(Retenciones!$D141,2)-INT(ROUND(Retenciones!$D141,2)))*100,0),"00"),"")</f>
        <v/>
      </c>
      <c r="E4645" s="37"/>
    </row>
    <row r="4646" spans="2:5">
      <c r="B4646" s="36"/>
      <c r="C4646" s="38" t="s">
        <v>140</v>
      </c>
      <c r="D4646" s="39" t="str">
        <f>IF(Retenciones!$A141&lt;&gt;"","NO","")</f>
        <v/>
      </c>
      <c r="E4646" s="37"/>
    </row>
    <row r="4647" spans="2:5">
      <c r="B4647" s="36"/>
      <c r="C4647" s="38" t="s">
        <v>141</v>
      </c>
      <c r="D4647" s="43" t="str">
        <f>IF(Retenciones!$A141&lt;&gt;"","$ "&amp;IF(MID(TEXT(INT(ROUND(Retenciones!$K141,2)),"000000000000"),1,3)&lt;&gt;"000",TEXT(VALUE(MID(TEXT(INT(ROUND(Retenciones!$K141,2)),"000000000000"),1,3)),"0")&amp;"."&amp;MID(TEXT(INT(ROUND(Retenciones!$K141,2)),"000000000000"),4,3)&amp;"."&amp;MID(TEXT(INT(ROUND(Retenciones!$K141,2)),"000000000000"),7,3)&amp;"."&amp;MID(TEXT(INT(ROUND(Retenciones!$K141,2)),"000000000000"),10,3),IF(MID(TEXT(INT(ROUND(Retenciones!$K141,2)),"000000000000"),4,3)&lt;&gt;"000",TEXT(VALUE(MID(TEXT(INT(ROUND(Retenciones!$K141,2)),"000000000000"),4,3)),"0")&amp;"."&amp;MID(TEXT(INT(ROUND(Retenciones!$K141,2)),"000000000000"),7,3)&amp;"."&amp;MID(TEXT(INT(ROUND(Retenciones!$K141,2)),"000000000000"),10,3),IF(MID(TEXT(INT(ROUND(Retenciones!$K141,2)),"000000000000"),7,3)&lt;&gt;"000",TEXT(VALUE(MID(TEXT(INT(ROUND(Retenciones!$K141,2)),"000000000000"),7,3)),"0")&amp;"."&amp;MID(TEXT(INT(ROUND(Retenciones!$K141,2)),"000000000000"),10,3),TEXT(VALUE(MID(TEXT(INT(ROUND(Retenciones!$K141,2)),"000000000000"),10,3)),"0"))))&amp;","&amp;TEXT(ROUND((ROUND(Retenciones!$K141,2)-INT(ROUND(Retenciones!$K141,2)))*100,0),"00"),"")</f>
        <v/>
      </c>
      <c r="E4647" s="37"/>
    </row>
    <row r="4648" spans="2:5">
      <c r="B4648" s="36"/>
      <c r="E4648" s="37"/>
    </row>
    <row r="4649" spans="2:5">
      <c r="B4649" s="36"/>
      <c r="E4649" s="37"/>
    </row>
    <row r="4650" spans="2:5">
      <c r="B4650" s="36"/>
      <c r="C4650" s="44" t="s">
        <v>142</v>
      </c>
      <c r="D4650" s="45"/>
      <c r="E4650" s="37"/>
    </row>
    <row r="4651" spans="2:5">
      <c r="B4651" s="36"/>
      <c r="E4651" s="37"/>
    </row>
    <row r="4652" spans="2:5">
      <c r="B4652" s="36"/>
      <c r="C4652" s="38" t="s">
        <v>143</v>
      </c>
      <c r="D4652" s="39" t="str">
        <f>IF(Retenciones!$A141&lt;&gt;"",'Datos del Cliente'!$C$7,"")</f>
        <v/>
      </c>
      <c r="E4652" s="37"/>
    </row>
    <row r="4653" spans="2:5">
      <c r="B4653" s="36"/>
      <c r="C4653" s="38" t="s">
        <v>144</v>
      </c>
      <c r="D4653" s="39" t="str">
        <f>IF(Retenciones!$A141&lt;&gt;"",'Datos del Cliente'!$C$14,"")</f>
        <v/>
      </c>
      <c r="E4653" s="37"/>
    </row>
    <row r="4654" spans="2:5">
      <c r="B4654" s="36"/>
      <c r="E4654" s="37"/>
    </row>
    <row r="4655" spans="2:5" ht="15" customHeight="1">
      <c r="B4655" s="36"/>
      <c r="C4655" s="84" t="s">
        <v>145</v>
      </c>
      <c r="D4655" s="84"/>
      <c r="E4655" s="37"/>
    </row>
    <row r="4656" spans="2:5">
      <c r="B4656" s="36"/>
      <c r="C4656" s="84"/>
      <c r="D4656" s="84"/>
      <c r="E4656" s="37"/>
    </row>
    <row r="4657" spans="2:5">
      <c r="B4657" s="36"/>
      <c r="C4657" s="84"/>
      <c r="D4657" s="84"/>
      <c r="E4657" s="37"/>
    </row>
    <row r="4658" spans="2:5">
      <c r="B4658" s="46"/>
      <c r="C4658" s="47"/>
      <c r="D4658" s="47"/>
      <c r="E4658" s="48"/>
    </row>
    <row r="4660" spans="2:5" ht="25.5" customHeight="1">
      <c r="B4660" s="34"/>
      <c r="C4660" s="85" t="s">
        <v>127</v>
      </c>
      <c r="D4660" s="85"/>
      <c r="E4660" s="35"/>
    </row>
    <row r="4661" spans="2:5">
      <c r="B4661" s="36"/>
      <c r="E4661" s="37"/>
    </row>
    <row r="4662" spans="2:5">
      <c r="B4662" s="36"/>
      <c r="C4662" s="38" t="s">
        <v>128</v>
      </c>
      <c r="D4662" s="39" t="str">
        <f>IF(Retenciones!$A142&lt;&gt;"","0000-"&amp;TEXT(Retenciones!$I142,"YYYY")&amp;"-"&amp;TEXT((N('Datos del Cliente'!$C$17)+COUNTIF(Retenciones!$A$5:$A142,"&lt;&gt;")),"000000"),"")</f>
        <v/>
      </c>
      <c r="E4662" s="37"/>
    </row>
    <row r="4663" spans="2:5">
      <c r="B4663" s="36"/>
      <c r="C4663" s="38" t="s">
        <v>129</v>
      </c>
      <c r="D4663" s="39" t="str">
        <f>IF(Retenciones!$A142&lt;&gt;"",TEXT(Retenciones!$I142,"DD/MM/YYYY"),"")</f>
        <v/>
      </c>
      <c r="E4663" s="37"/>
    </row>
    <row r="4664" spans="2:5">
      <c r="B4664" s="36"/>
      <c r="E4664" s="37"/>
    </row>
    <row r="4665" spans="2:5">
      <c r="B4665" s="36"/>
      <c r="C4665" s="86" t="s">
        <v>130</v>
      </c>
      <c r="D4665" s="86"/>
      <c r="E4665" s="37"/>
    </row>
    <row r="4666" spans="2:5">
      <c r="B4666" s="36"/>
      <c r="C4666" s="38" t="s">
        <v>131</v>
      </c>
      <c r="D4666" s="39" t="str">
        <f>IF(Retenciones!$A142&lt;&gt;"",'Datos del Cliente'!$C$7,"")</f>
        <v/>
      </c>
      <c r="E4666" s="37"/>
    </row>
    <row r="4667" spans="2:5">
      <c r="B4667" s="36"/>
      <c r="C4667" s="38" t="s">
        <v>132</v>
      </c>
      <c r="D4667" s="40" t="str">
        <f>IFERROR(IF(Retenciones!$A142&lt;&gt;"",+('Datos del Cliente'!$C$8),""),"")</f>
        <v/>
      </c>
      <c r="E4667" s="37"/>
    </row>
    <row r="4668" spans="2:5" ht="25.5" customHeight="1">
      <c r="B4668" s="36"/>
      <c r="C4668" s="38" t="s">
        <v>133</v>
      </c>
      <c r="D4668" s="41" t="str">
        <f>IF(Retenciones!$A142&lt;&gt;"",'Datos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668" s="37"/>
    </row>
    <row r="4669" spans="2:5">
      <c r="B4669" s="36"/>
      <c r="E4669" s="37"/>
    </row>
    <row r="4670" spans="2:5">
      <c r="B4670" s="36"/>
      <c r="C4670" s="86" t="s">
        <v>134</v>
      </c>
      <c r="D4670" s="86"/>
      <c r="E4670" s="37"/>
    </row>
    <row r="4671" spans="2:5">
      <c r="B4671" s="36"/>
      <c r="C4671" s="38" t="s">
        <v>131</v>
      </c>
      <c r="D4671" s="39" t="str">
        <f>IFERROR(IF(Retenciones!$A142&lt;&gt;"",INDEX('Sujetos Retenidos'!$B$5:$B$204,MATCH(Retenciones!$O142,'Sujetos Retenidos'!$A$5:$A$204,0)),""),"")</f>
        <v/>
      </c>
      <c r="E4671" s="37"/>
    </row>
    <row r="4672" spans="2:5">
      <c r="B4672" s="36"/>
      <c r="C4672" s="38" t="s">
        <v>132</v>
      </c>
      <c r="D4672" s="40" t="str">
        <f>IFERROR(IF(Retenciones!$A142&lt;&gt;"",+INDEX('Sujetos Retenidos'!$A$5:$A$204,MATCH(Retenciones!$O142,'Sujetos Retenidos'!$A$5:$A$204,0)),""),"")</f>
        <v/>
      </c>
      <c r="E4672" s="37"/>
    </row>
    <row r="4673" spans="2:5" ht="25.5" customHeight="1">
      <c r="B4673" s="36"/>
      <c r="C4673" s="38" t="s">
        <v>133</v>
      </c>
      <c r="D4673" s="41" t="str">
        <f>IFERROR(IF(Retenciones!$A142&lt;&gt;"",INDEX('Sujetos Retenidos'!$C$5:$C$204,MATCH(Retenciones!$O142,'Sujetos Retenidos'!$A$5:$A$204,0))&amp;" Localidad: "&amp;INDEX('Sujetos Retenidos'!$D$5:$D$204,MATCH(Retenciones!$O142,'Sujetos Retenidos'!$A$5:$A$204,0))&amp;" Provincia: "&amp;IF(ISNUMBER(SEARCH(" - ",INDEX('Sujetos Retenidos'!$E$5:$E$204,MATCH(Retenciones!$O142,'Sujetos Retenidos'!$A$5:$A$204,0)))),MID(INDEX('Sujetos Retenidos'!$E$5:$E$204,MATCH(Retenciones!$O142,'Sujetos Retenidos'!$A$5:$A$204,0)),SEARCH(" - ",INDEX('Sujetos Retenidos'!$E$5:$E$204,MATCH(Retenciones!$O142,'Sujetos Retenidos'!$A$5:$A$204,0)))+3,255),INDEX('Sujetos Retenidos'!$E$5:$E$204,MATCH(Retenciones!$O142,'Sujetos Retenidos'!$A$5:$A$204,0)))&amp;" C.P.: "&amp;INDEX('Sujetos Retenidos'!$F$5:$F$204,MATCH(Retenciones!$O142,'Sujetos Retenidos'!$A$5:$A$204,0)),""),"")</f>
        <v/>
      </c>
      <c r="E4673" s="37"/>
    </row>
    <row r="4674" spans="2:5">
      <c r="B4674" s="36"/>
      <c r="E4674" s="37"/>
    </row>
    <row r="4675" spans="2:5">
      <c r="B4675" s="36"/>
      <c r="C4675" s="86" t="s">
        <v>135</v>
      </c>
      <c r="D4675" s="86"/>
      <c r="E4675" s="37"/>
    </row>
    <row r="4676" spans="2:5" ht="21.75" customHeight="1">
      <c r="B4676" s="36"/>
      <c r="C4676" s="38" t="s">
        <v>136</v>
      </c>
      <c r="D4676" s="41" t="str">
        <f>IF(Retenciones!$A142&lt;&gt;"",SUBSTITUTE(IF(ISNUMBER(SEARCH(" (",IF(ISNUMBER(SEARCH(" - ",Retenciones!$E142)),MID(Retenciones!$E142,SEARCH(" - ",Retenciones!$E142)+3,255),Retenciones!$E142))),LEFT(IF(ISNUMBER(SEARCH(" - ",Retenciones!$E142)),MID(Retenciones!$E142,SEARCH(" - ",Retenciones!$E142)+3,255),Retenciones!$E142),SEARCH(" (",IF(ISNUMBER(SEARCH(" - ",Retenciones!$E142)),MID(Retenciones!$E142,SEARCH(" - ",Retenciones!$E142)+3,255),Retenciones!$E142))-1),IF(ISNUMBER(SEARCH(" - ",Retenciones!$E142)),MID(Retenciones!$E142,SEARCH(" - ",Retenciones!$E142)+3,255),Retenciones!$E142)),"—","-"),"")</f>
        <v/>
      </c>
      <c r="E4676" s="37"/>
    </row>
    <row r="4677" spans="2:5" ht="21.75" customHeight="1">
      <c r="B4677" s="36"/>
      <c r="C4677" s="38" t="s">
        <v>137</v>
      </c>
      <c r="D4677" s="41" t="str">
        <f>IF(Retenciones!$A142&lt;&gt;"",IF(ISNUMBER(SEARCH(" - ",Retenciones!$F142)),MID(Retenciones!$F142,SEARCH(" - ",Retenciones!$F142)+3,255),Retenciones!$F142),"")</f>
        <v/>
      </c>
      <c r="E4677" s="37"/>
    </row>
    <row r="4678" spans="2:5" ht="21.75" customHeight="1">
      <c r="B4678" s="36"/>
      <c r="C4678" s="38" t="s">
        <v>138</v>
      </c>
      <c r="D4678" s="41" t="str">
        <f>IF(Retenciones!$A142&lt;&gt;"",Retenciones!$A142&amp;" Nro. "&amp;TEXT(Retenciones!$C142,"000000000000"),"")</f>
        <v/>
      </c>
      <c r="E4678" s="37"/>
    </row>
    <row r="4679" spans="2:5">
      <c r="B4679" s="36"/>
      <c r="C4679" s="38" t="s">
        <v>139</v>
      </c>
      <c r="D4679" s="42" t="str">
        <f>IF(Retenciones!$A142&lt;&gt;"","$ "&amp;IF(MID(TEXT(INT(ROUND(Retenciones!$D142,2)),"000000000000"),1,3)&lt;&gt;"000",TEXT(VALUE(MID(TEXT(INT(ROUND(Retenciones!$D142,2)),"000000000000"),1,3)),"0")&amp;"."&amp;MID(TEXT(INT(ROUND(Retenciones!$D142,2)),"000000000000"),4,3)&amp;"."&amp;MID(TEXT(INT(ROUND(Retenciones!$D142,2)),"000000000000"),7,3)&amp;"."&amp;MID(TEXT(INT(ROUND(Retenciones!$D142,2)),"000000000000"),10,3),IF(MID(TEXT(INT(ROUND(Retenciones!$D142,2)),"000000000000"),4,3)&lt;&gt;"000",TEXT(VALUE(MID(TEXT(INT(ROUND(Retenciones!$D142,2)),"000000000000"),4,3)),"0")&amp;"."&amp;MID(TEXT(INT(ROUND(Retenciones!$D142,2)),"000000000000"),7,3)&amp;"."&amp;MID(TEXT(INT(ROUND(Retenciones!$D142,2)),"000000000000"),10,3),IF(MID(TEXT(INT(ROUND(Retenciones!$D142,2)),"000000000000"),7,3)&lt;&gt;"000",TEXT(VALUE(MID(TEXT(INT(ROUND(Retenciones!$D142,2)),"000000000000"),7,3)),"0")&amp;"."&amp;MID(TEXT(INT(ROUND(Retenciones!$D142,2)),"000000000000"),10,3),TEXT(VALUE(MID(TEXT(INT(ROUND(Retenciones!$D142,2)),"000000000000"),10,3)),"0"))))&amp;","&amp;TEXT(ROUND((ROUND(Retenciones!$D142,2)-INT(ROUND(Retenciones!$D142,2)))*100,0),"00"),"")</f>
        <v/>
      </c>
      <c r="E4679" s="37"/>
    </row>
    <row r="4680" spans="2:5">
      <c r="B4680" s="36"/>
      <c r="C4680" s="38" t="s">
        <v>140</v>
      </c>
      <c r="D4680" s="39" t="str">
        <f>IF(Retenciones!$A142&lt;&gt;"","NO","")</f>
        <v/>
      </c>
      <c r="E4680" s="37"/>
    </row>
    <row r="4681" spans="2:5">
      <c r="B4681" s="36"/>
      <c r="C4681" s="38" t="s">
        <v>141</v>
      </c>
      <c r="D4681" s="43" t="str">
        <f>IF(Retenciones!$A142&lt;&gt;"","$ "&amp;IF(MID(TEXT(INT(ROUND(Retenciones!$K142,2)),"000000000000"),1,3)&lt;&gt;"000",TEXT(VALUE(MID(TEXT(INT(ROUND(Retenciones!$K142,2)),"000000000000"),1,3)),"0")&amp;"."&amp;MID(TEXT(INT(ROUND(Retenciones!$K142,2)),"000000000000"),4,3)&amp;"."&amp;MID(TEXT(INT(ROUND(Retenciones!$K142,2)),"000000000000"),7,3)&amp;"."&amp;MID(TEXT(INT(ROUND(Retenciones!$K142,2)),"000000000000"),10,3),IF(MID(TEXT(INT(ROUND(Retenciones!$K142,2)),"000000000000"),4,3)&lt;&gt;"000",TEXT(VALUE(MID(TEXT(INT(ROUND(Retenciones!$K142,2)),"000000000000"),4,3)),"0")&amp;"."&amp;MID(TEXT(INT(ROUND(Retenciones!$K142,2)),"000000000000"),7,3)&amp;"."&amp;MID(TEXT(INT(ROUND(Retenciones!$K142,2)),"000000000000"),10,3),IF(MID(TEXT(INT(ROUND(Retenciones!$K142,2)),"000000000000"),7,3)&lt;&gt;"000",TEXT(VALUE(MID(TEXT(INT(ROUND(Retenciones!$K142,2)),"000000000000"),7,3)),"0")&amp;"."&amp;MID(TEXT(INT(ROUND(Retenciones!$K142,2)),"000000000000"),10,3),TEXT(VALUE(MID(TEXT(INT(ROUND(Retenciones!$K142,2)),"000000000000"),10,3)),"0"))))&amp;","&amp;TEXT(ROUND((ROUND(Retenciones!$K142,2)-INT(ROUND(Retenciones!$K142,2)))*100,0),"00"),"")</f>
        <v/>
      </c>
      <c r="E4681" s="37"/>
    </row>
    <row r="4682" spans="2:5">
      <c r="B4682" s="36"/>
      <c r="E4682" s="37"/>
    </row>
    <row r="4683" spans="2:5">
      <c r="B4683" s="36"/>
      <c r="E4683" s="37"/>
    </row>
    <row r="4684" spans="2:5">
      <c r="B4684" s="36"/>
      <c r="C4684" s="44" t="s">
        <v>142</v>
      </c>
      <c r="D4684" s="45"/>
      <c r="E4684" s="37"/>
    </row>
    <row r="4685" spans="2:5">
      <c r="B4685" s="36"/>
      <c r="E4685" s="37"/>
    </row>
    <row r="4686" spans="2:5">
      <c r="B4686" s="36"/>
      <c r="C4686" s="38" t="s">
        <v>143</v>
      </c>
      <c r="D4686" s="39" t="str">
        <f>IF(Retenciones!$A142&lt;&gt;"",'Datos del Cliente'!$C$7,"")</f>
        <v/>
      </c>
      <c r="E4686" s="37"/>
    </row>
    <row r="4687" spans="2:5">
      <c r="B4687" s="36"/>
      <c r="C4687" s="38" t="s">
        <v>144</v>
      </c>
      <c r="D4687" s="39" t="str">
        <f>IF(Retenciones!$A142&lt;&gt;"",'Datos del Cliente'!$C$14,"")</f>
        <v/>
      </c>
      <c r="E4687" s="37"/>
    </row>
    <row r="4688" spans="2:5">
      <c r="B4688" s="36"/>
      <c r="E4688" s="37"/>
    </row>
    <row r="4689" spans="2:5" ht="15" customHeight="1">
      <c r="B4689" s="36"/>
      <c r="C4689" s="84" t="s">
        <v>145</v>
      </c>
      <c r="D4689" s="84"/>
      <c r="E4689" s="37"/>
    </row>
    <row r="4690" spans="2:5">
      <c r="B4690" s="36"/>
      <c r="C4690" s="84"/>
      <c r="D4690" s="84"/>
      <c r="E4690" s="37"/>
    </row>
    <row r="4691" spans="2:5">
      <c r="B4691" s="36"/>
      <c r="C4691" s="84"/>
      <c r="D4691" s="84"/>
      <c r="E4691" s="37"/>
    </row>
    <row r="4692" spans="2:5">
      <c r="B4692" s="46"/>
      <c r="C4692" s="47"/>
      <c r="D4692" s="47"/>
      <c r="E4692" s="48"/>
    </row>
    <row r="4694" spans="2:5" ht="25.5" customHeight="1">
      <c r="B4694" s="34"/>
      <c r="C4694" s="85" t="s">
        <v>127</v>
      </c>
      <c r="D4694" s="85"/>
      <c r="E4694" s="35"/>
    </row>
    <row r="4695" spans="2:5">
      <c r="B4695" s="36"/>
      <c r="E4695" s="37"/>
    </row>
    <row r="4696" spans="2:5">
      <c r="B4696" s="36"/>
      <c r="C4696" s="38" t="s">
        <v>128</v>
      </c>
      <c r="D4696" s="39" t="str">
        <f>IF(Retenciones!$A143&lt;&gt;"","0000-"&amp;TEXT(Retenciones!$I143,"YYYY")&amp;"-"&amp;TEXT((N('Datos del Cliente'!$C$17)+COUNTIF(Retenciones!$A$5:$A143,"&lt;&gt;")),"000000"),"")</f>
        <v/>
      </c>
      <c r="E4696" s="37"/>
    </row>
    <row r="4697" spans="2:5">
      <c r="B4697" s="36"/>
      <c r="C4697" s="38" t="s">
        <v>129</v>
      </c>
      <c r="D4697" s="39" t="str">
        <f>IF(Retenciones!$A143&lt;&gt;"",TEXT(Retenciones!$I143,"DD/MM/YYYY"),"")</f>
        <v/>
      </c>
      <c r="E4697" s="37"/>
    </row>
    <row r="4698" spans="2:5">
      <c r="B4698" s="36"/>
      <c r="E4698" s="37"/>
    </row>
    <row r="4699" spans="2:5">
      <c r="B4699" s="36"/>
      <c r="C4699" s="86" t="s">
        <v>130</v>
      </c>
      <c r="D4699" s="86"/>
      <c r="E4699" s="37"/>
    </row>
    <row r="4700" spans="2:5">
      <c r="B4700" s="36"/>
      <c r="C4700" s="38" t="s">
        <v>131</v>
      </c>
      <c r="D4700" s="39" t="str">
        <f>IF(Retenciones!$A143&lt;&gt;"",'Datos del Cliente'!$C$7,"")</f>
        <v/>
      </c>
      <c r="E4700" s="37"/>
    </row>
    <row r="4701" spans="2:5">
      <c r="B4701" s="36"/>
      <c r="C4701" s="38" t="s">
        <v>132</v>
      </c>
      <c r="D4701" s="40" t="str">
        <f>IFERROR(IF(Retenciones!$A143&lt;&gt;"",+('Datos del Cliente'!$C$8),""),"")</f>
        <v/>
      </c>
      <c r="E4701" s="37"/>
    </row>
    <row r="4702" spans="2:5" ht="25.5" customHeight="1">
      <c r="B4702" s="36"/>
      <c r="C4702" s="38" t="s">
        <v>133</v>
      </c>
      <c r="D4702" s="41" t="str">
        <f>IF(Retenciones!$A143&lt;&gt;"",'Datos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702" s="37"/>
    </row>
    <row r="4703" spans="2:5">
      <c r="B4703" s="36"/>
      <c r="E4703" s="37"/>
    </row>
    <row r="4704" spans="2:5">
      <c r="B4704" s="36"/>
      <c r="C4704" s="86" t="s">
        <v>134</v>
      </c>
      <c r="D4704" s="86"/>
      <c r="E4704" s="37"/>
    </row>
    <row r="4705" spans="2:5">
      <c r="B4705" s="36"/>
      <c r="C4705" s="38" t="s">
        <v>131</v>
      </c>
      <c r="D4705" s="39" t="str">
        <f>IFERROR(IF(Retenciones!$A143&lt;&gt;"",INDEX('Sujetos Retenidos'!$B$5:$B$204,MATCH(Retenciones!$O143,'Sujetos Retenidos'!$A$5:$A$204,0)),""),"")</f>
        <v/>
      </c>
      <c r="E4705" s="37"/>
    </row>
    <row r="4706" spans="2:5">
      <c r="B4706" s="36"/>
      <c r="C4706" s="38" t="s">
        <v>132</v>
      </c>
      <c r="D4706" s="40" t="str">
        <f>IFERROR(IF(Retenciones!$A143&lt;&gt;"",+INDEX('Sujetos Retenidos'!$A$5:$A$204,MATCH(Retenciones!$O143,'Sujetos Retenidos'!$A$5:$A$204,0)),""),"")</f>
        <v/>
      </c>
      <c r="E4706" s="37"/>
    </row>
    <row r="4707" spans="2:5" ht="25.5" customHeight="1">
      <c r="B4707" s="36"/>
      <c r="C4707" s="38" t="s">
        <v>133</v>
      </c>
      <c r="D4707" s="41" t="str">
        <f>IFERROR(IF(Retenciones!$A143&lt;&gt;"",INDEX('Sujetos Retenidos'!$C$5:$C$204,MATCH(Retenciones!$O143,'Sujetos Retenidos'!$A$5:$A$204,0))&amp;" Localidad: "&amp;INDEX('Sujetos Retenidos'!$D$5:$D$204,MATCH(Retenciones!$O143,'Sujetos Retenidos'!$A$5:$A$204,0))&amp;" Provincia: "&amp;IF(ISNUMBER(SEARCH(" - ",INDEX('Sujetos Retenidos'!$E$5:$E$204,MATCH(Retenciones!$O143,'Sujetos Retenidos'!$A$5:$A$204,0)))),MID(INDEX('Sujetos Retenidos'!$E$5:$E$204,MATCH(Retenciones!$O143,'Sujetos Retenidos'!$A$5:$A$204,0)),SEARCH(" - ",INDEX('Sujetos Retenidos'!$E$5:$E$204,MATCH(Retenciones!$O143,'Sujetos Retenidos'!$A$5:$A$204,0)))+3,255),INDEX('Sujetos Retenidos'!$E$5:$E$204,MATCH(Retenciones!$O143,'Sujetos Retenidos'!$A$5:$A$204,0)))&amp;" C.P.: "&amp;INDEX('Sujetos Retenidos'!$F$5:$F$204,MATCH(Retenciones!$O143,'Sujetos Retenidos'!$A$5:$A$204,0)),""),"")</f>
        <v/>
      </c>
      <c r="E4707" s="37"/>
    </row>
    <row r="4708" spans="2:5">
      <c r="B4708" s="36"/>
      <c r="E4708" s="37"/>
    </row>
    <row r="4709" spans="2:5">
      <c r="B4709" s="36"/>
      <c r="C4709" s="86" t="s">
        <v>135</v>
      </c>
      <c r="D4709" s="86"/>
      <c r="E4709" s="37"/>
    </row>
    <row r="4710" spans="2:5" ht="21.75" customHeight="1">
      <c r="B4710" s="36"/>
      <c r="C4710" s="38" t="s">
        <v>136</v>
      </c>
      <c r="D4710" s="41" t="str">
        <f>IF(Retenciones!$A143&lt;&gt;"",SUBSTITUTE(IF(ISNUMBER(SEARCH(" (",IF(ISNUMBER(SEARCH(" - ",Retenciones!$E143)),MID(Retenciones!$E143,SEARCH(" - ",Retenciones!$E143)+3,255),Retenciones!$E143))),LEFT(IF(ISNUMBER(SEARCH(" - ",Retenciones!$E143)),MID(Retenciones!$E143,SEARCH(" - ",Retenciones!$E143)+3,255),Retenciones!$E143),SEARCH(" (",IF(ISNUMBER(SEARCH(" - ",Retenciones!$E143)),MID(Retenciones!$E143,SEARCH(" - ",Retenciones!$E143)+3,255),Retenciones!$E143))-1),IF(ISNUMBER(SEARCH(" - ",Retenciones!$E143)),MID(Retenciones!$E143,SEARCH(" - ",Retenciones!$E143)+3,255),Retenciones!$E143)),"—","-"),"")</f>
        <v/>
      </c>
      <c r="E4710" s="37"/>
    </row>
    <row r="4711" spans="2:5" ht="21.75" customHeight="1">
      <c r="B4711" s="36"/>
      <c r="C4711" s="38" t="s">
        <v>137</v>
      </c>
      <c r="D4711" s="41" t="str">
        <f>IF(Retenciones!$A143&lt;&gt;"",IF(ISNUMBER(SEARCH(" - ",Retenciones!$F143)),MID(Retenciones!$F143,SEARCH(" - ",Retenciones!$F143)+3,255),Retenciones!$F143),"")</f>
        <v/>
      </c>
      <c r="E4711" s="37"/>
    </row>
    <row r="4712" spans="2:5" ht="21.75" customHeight="1">
      <c r="B4712" s="36"/>
      <c r="C4712" s="38" t="s">
        <v>138</v>
      </c>
      <c r="D4712" s="41" t="str">
        <f>IF(Retenciones!$A143&lt;&gt;"",Retenciones!$A143&amp;" Nro. "&amp;TEXT(Retenciones!$C143,"000000000000"),"")</f>
        <v/>
      </c>
      <c r="E4712" s="37"/>
    </row>
    <row r="4713" spans="2:5">
      <c r="B4713" s="36"/>
      <c r="C4713" s="38" t="s">
        <v>139</v>
      </c>
      <c r="D4713" s="42" t="str">
        <f>IF(Retenciones!$A143&lt;&gt;"","$ "&amp;IF(MID(TEXT(INT(ROUND(Retenciones!$D143,2)),"000000000000"),1,3)&lt;&gt;"000",TEXT(VALUE(MID(TEXT(INT(ROUND(Retenciones!$D143,2)),"000000000000"),1,3)),"0")&amp;"."&amp;MID(TEXT(INT(ROUND(Retenciones!$D143,2)),"000000000000"),4,3)&amp;"."&amp;MID(TEXT(INT(ROUND(Retenciones!$D143,2)),"000000000000"),7,3)&amp;"."&amp;MID(TEXT(INT(ROUND(Retenciones!$D143,2)),"000000000000"),10,3),IF(MID(TEXT(INT(ROUND(Retenciones!$D143,2)),"000000000000"),4,3)&lt;&gt;"000",TEXT(VALUE(MID(TEXT(INT(ROUND(Retenciones!$D143,2)),"000000000000"),4,3)),"0")&amp;"."&amp;MID(TEXT(INT(ROUND(Retenciones!$D143,2)),"000000000000"),7,3)&amp;"."&amp;MID(TEXT(INT(ROUND(Retenciones!$D143,2)),"000000000000"),10,3),IF(MID(TEXT(INT(ROUND(Retenciones!$D143,2)),"000000000000"),7,3)&lt;&gt;"000",TEXT(VALUE(MID(TEXT(INT(ROUND(Retenciones!$D143,2)),"000000000000"),7,3)),"0")&amp;"."&amp;MID(TEXT(INT(ROUND(Retenciones!$D143,2)),"000000000000"),10,3),TEXT(VALUE(MID(TEXT(INT(ROUND(Retenciones!$D143,2)),"000000000000"),10,3)),"0"))))&amp;","&amp;TEXT(ROUND((ROUND(Retenciones!$D143,2)-INT(ROUND(Retenciones!$D143,2)))*100,0),"00"),"")</f>
        <v/>
      </c>
      <c r="E4713" s="37"/>
    </row>
    <row r="4714" spans="2:5">
      <c r="B4714" s="36"/>
      <c r="C4714" s="38" t="s">
        <v>140</v>
      </c>
      <c r="D4714" s="39" t="str">
        <f>IF(Retenciones!$A143&lt;&gt;"","NO","")</f>
        <v/>
      </c>
      <c r="E4714" s="37"/>
    </row>
    <row r="4715" spans="2:5">
      <c r="B4715" s="36"/>
      <c r="C4715" s="38" t="s">
        <v>141</v>
      </c>
      <c r="D4715" s="43" t="str">
        <f>IF(Retenciones!$A143&lt;&gt;"","$ "&amp;IF(MID(TEXT(INT(ROUND(Retenciones!$K143,2)),"000000000000"),1,3)&lt;&gt;"000",TEXT(VALUE(MID(TEXT(INT(ROUND(Retenciones!$K143,2)),"000000000000"),1,3)),"0")&amp;"."&amp;MID(TEXT(INT(ROUND(Retenciones!$K143,2)),"000000000000"),4,3)&amp;"."&amp;MID(TEXT(INT(ROUND(Retenciones!$K143,2)),"000000000000"),7,3)&amp;"."&amp;MID(TEXT(INT(ROUND(Retenciones!$K143,2)),"000000000000"),10,3),IF(MID(TEXT(INT(ROUND(Retenciones!$K143,2)),"000000000000"),4,3)&lt;&gt;"000",TEXT(VALUE(MID(TEXT(INT(ROUND(Retenciones!$K143,2)),"000000000000"),4,3)),"0")&amp;"."&amp;MID(TEXT(INT(ROUND(Retenciones!$K143,2)),"000000000000"),7,3)&amp;"."&amp;MID(TEXT(INT(ROUND(Retenciones!$K143,2)),"000000000000"),10,3),IF(MID(TEXT(INT(ROUND(Retenciones!$K143,2)),"000000000000"),7,3)&lt;&gt;"000",TEXT(VALUE(MID(TEXT(INT(ROUND(Retenciones!$K143,2)),"000000000000"),7,3)),"0")&amp;"."&amp;MID(TEXT(INT(ROUND(Retenciones!$K143,2)),"000000000000"),10,3),TEXT(VALUE(MID(TEXT(INT(ROUND(Retenciones!$K143,2)),"000000000000"),10,3)),"0"))))&amp;","&amp;TEXT(ROUND((ROUND(Retenciones!$K143,2)-INT(ROUND(Retenciones!$K143,2)))*100,0),"00"),"")</f>
        <v/>
      </c>
      <c r="E4715" s="37"/>
    </row>
    <row r="4716" spans="2:5">
      <c r="B4716" s="36"/>
      <c r="E4716" s="37"/>
    </row>
    <row r="4717" spans="2:5">
      <c r="B4717" s="36"/>
      <c r="E4717" s="37"/>
    </row>
    <row r="4718" spans="2:5">
      <c r="B4718" s="36"/>
      <c r="C4718" s="44" t="s">
        <v>142</v>
      </c>
      <c r="D4718" s="45"/>
      <c r="E4718" s="37"/>
    </row>
    <row r="4719" spans="2:5">
      <c r="B4719" s="36"/>
      <c r="E4719" s="37"/>
    </row>
    <row r="4720" spans="2:5">
      <c r="B4720" s="36"/>
      <c r="C4720" s="38" t="s">
        <v>143</v>
      </c>
      <c r="D4720" s="39" t="str">
        <f>IF(Retenciones!$A143&lt;&gt;"",'Datos del Cliente'!$C$7,"")</f>
        <v/>
      </c>
      <c r="E4720" s="37"/>
    </row>
    <row r="4721" spans="2:5">
      <c r="B4721" s="36"/>
      <c r="C4721" s="38" t="s">
        <v>144</v>
      </c>
      <c r="D4721" s="39" t="str">
        <f>IF(Retenciones!$A143&lt;&gt;"",'Datos del Cliente'!$C$14,"")</f>
        <v/>
      </c>
      <c r="E4721" s="37"/>
    </row>
    <row r="4722" spans="2:5">
      <c r="B4722" s="36"/>
      <c r="E4722" s="37"/>
    </row>
    <row r="4723" spans="2:5" ht="15" customHeight="1">
      <c r="B4723" s="36"/>
      <c r="C4723" s="84" t="s">
        <v>145</v>
      </c>
      <c r="D4723" s="84"/>
      <c r="E4723" s="37"/>
    </row>
    <row r="4724" spans="2:5">
      <c r="B4724" s="36"/>
      <c r="C4724" s="84"/>
      <c r="D4724" s="84"/>
      <c r="E4724" s="37"/>
    </row>
    <row r="4725" spans="2:5">
      <c r="B4725" s="36"/>
      <c r="C4725" s="84"/>
      <c r="D4725" s="84"/>
      <c r="E4725" s="37"/>
    </row>
    <row r="4726" spans="2:5">
      <c r="B4726" s="46"/>
      <c r="C4726" s="47"/>
      <c r="D4726" s="47"/>
      <c r="E4726" s="48"/>
    </row>
    <row r="4728" spans="2:5" ht="25.5" customHeight="1">
      <c r="B4728" s="34"/>
      <c r="C4728" s="85" t="s">
        <v>127</v>
      </c>
      <c r="D4728" s="85"/>
      <c r="E4728" s="35"/>
    </row>
    <row r="4729" spans="2:5">
      <c r="B4729" s="36"/>
      <c r="E4729" s="37"/>
    </row>
    <row r="4730" spans="2:5">
      <c r="B4730" s="36"/>
      <c r="C4730" s="38" t="s">
        <v>128</v>
      </c>
      <c r="D4730" s="39" t="str">
        <f>IF(Retenciones!$A144&lt;&gt;"","0000-"&amp;TEXT(Retenciones!$I144,"YYYY")&amp;"-"&amp;TEXT((N('Datos del Cliente'!$C$17)+COUNTIF(Retenciones!$A$5:$A144,"&lt;&gt;")),"000000"),"")</f>
        <v/>
      </c>
      <c r="E4730" s="37"/>
    </row>
    <row r="4731" spans="2:5">
      <c r="B4731" s="36"/>
      <c r="C4731" s="38" t="s">
        <v>129</v>
      </c>
      <c r="D4731" s="39" t="str">
        <f>IF(Retenciones!$A144&lt;&gt;"",TEXT(Retenciones!$I144,"DD/MM/YYYY"),"")</f>
        <v/>
      </c>
      <c r="E4731" s="37"/>
    </row>
    <row r="4732" spans="2:5">
      <c r="B4732" s="36"/>
      <c r="E4732" s="37"/>
    </row>
    <row r="4733" spans="2:5">
      <c r="B4733" s="36"/>
      <c r="C4733" s="86" t="s">
        <v>130</v>
      </c>
      <c r="D4733" s="86"/>
      <c r="E4733" s="37"/>
    </row>
    <row r="4734" spans="2:5">
      <c r="B4734" s="36"/>
      <c r="C4734" s="38" t="s">
        <v>131</v>
      </c>
      <c r="D4734" s="39" t="str">
        <f>IF(Retenciones!$A144&lt;&gt;"",'Datos del Cliente'!$C$7,"")</f>
        <v/>
      </c>
      <c r="E4734" s="37"/>
    </row>
    <row r="4735" spans="2:5">
      <c r="B4735" s="36"/>
      <c r="C4735" s="38" t="s">
        <v>132</v>
      </c>
      <c r="D4735" s="40" t="str">
        <f>IFERROR(IF(Retenciones!$A144&lt;&gt;"",+('Datos del Cliente'!$C$8),""),"")</f>
        <v/>
      </c>
      <c r="E4735" s="37"/>
    </row>
    <row r="4736" spans="2:5" ht="25.5" customHeight="1">
      <c r="B4736" s="36"/>
      <c r="C4736" s="38" t="s">
        <v>133</v>
      </c>
      <c r="D4736" s="41" t="str">
        <f>IF(Retenciones!$A144&lt;&gt;"",'Datos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736" s="37"/>
    </row>
    <row r="4737" spans="2:5">
      <c r="B4737" s="36"/>
      <c r="E4737" s="37"/>
    </row>
    <row r="4738" spans="2:5">
      <c r="B4738" s="36"/>
      <c r="C4738" s="86" t="s">
        <v>134</v>
      </c>
      <c r="D4738" s="86"/>
      <c r="E4738" s="37"/>
    </row>
    <row r="4739" spans="2:5">
      <c r="B4739" s="36"/>
      <c r="C4739" s="38" t="s">
        <v>131</v>
      </c>
      <c r="D4739" s="39" t="str">
        <f>IFERROR(IF(Retenciones!$A144&lt;&gt;"",INDEX('Sujetos Retenidos'!$B$5:$B$204,MATCH(Retenciones!$O144,'Sujetos Retenidos'!$A$5:$A$204,0)),""),"")</f>
        <v/>
      </c>
      <c r="E4739" s="37"/>
    </row>
    <row r="4740" spans="2:5">
      <c r="B4740" s="36"/>
      <c r="C4740" s="38" t="s">
        <v>132</v>
      </c>
      <c r="D4740" s="40" t="str">
        <f>IFERROR(IF(Retenciones!$A144&lt;&gt;"",+INDEX('Sujetos Retenidos'!$A$5:$A$204,MATCH(Retenciones!$O144,'Sujetos Retenidos'!$A$5:$A$204,0)),""),"")</f>
        <v/>
      </c>
      <c r="E4740" s="37"/>
    </row>
    <row r="4741" spans="2:5" ht="25.5" customHeight="1">
      <c r="B4741" s="36"/>
      <c r="C4741" s="38" t="s">
        <v>133</v>
      </c>
      <c r="D4741" s="41" t="str">
        <f>IFERROR(IF(Retenciones!$A144&lt;&gt;"",INDEX('Sujetos Retenidos'!$C$5:$C$204,MATCH(Retenciones!$O144,'Sujetos Retenidos'!$A$5:$A$204,0))&amp;" Localidad: "&amp;INDEX('Sujetos Retenidos'!$D$5:$D$204,MATCH(Retenciones!$O144,'Sujetos Retenidos'!$A$5:$A$204,0))&amp;" Provincia: "&amp;IF(ISNUMBER(SEARCH(" - ",INDEX('Sujetos Retenidos'!$E$5:$E$204,MATCH(Retenciones!$O144,'Sujetos Retenidos'!$A$5:$A$204,0)))),MID(INDEX('Sujetos Retenidos'!$E$5:$E$204,MATCH(Retenciones!$O144,'Sujetos Retenidos'!$A$5:$A$204,0)),SEARCH(" - ",INDEX('Sujetos Retenidos'!$E$5:$E$204,MATCH(Retenciones!$O144,'Sujetos Retenidos'!$A$5:$A$204,0)))+3,255),INDEX('Sujetos Retenidos'!$E$5:$E$204,MATCH(Retenciones!$O144,'Sujetos Retenidos'!$A$5:$A$204,0)))&amp;" C.P.: "&amp;INDEX('Sujetos Retenidos'!$F$5:$F$204,MATCH(Retenciones!$O144,'Sujetos Retenidos'!$A$5:$A$204,0)),""),"")</f>
        <v/>
      </c>
      <c r="E4741" s="37"/>
    </row>
    <row r="4742" spans="2:5">
      <c r="B4742" s="36"/>
      <c r="E4742" s="37"/>
    </row>
    <row r="4743" spans="2:5">
      <c r="B4743" s="36"/>
      <c r="C4743" s="86" t="s">
        <v>135</v>
      </c>
      <c r="D4743" s="86"/>
      <c r="E4743" s="37"/>
    </row>
    <row r="4744" spans="2:5" ht="21.75" customHeight="1">
      <c r="B4744" s="36"/>
      <c r="C4744" s="38" t="s">
        <v>136</v>
      </c>
      <c r="D4744" s="41" t="str">
        <f>IF(Retenciones!$A144&lt;&gt;"",SUBSTITUTE(IF(ISNUMBER(SEARCH(" (",IF(ISNUMBER(SEARCH(" - ",Retenciones!$E144)),MID(Retenciones!$E144,SEARCH(" - ",Retenciones!$E144)+3,255),Retenciones!$E144))),LEFT(IF(ISNUMBER(SEARCH(" - ",Retenciones!$E144)),MID(Retenciones!$E144,SEARCH(" - ",Retenciones!$E144)+3,255),Retenciones!$E144),SEARCH(" (",IF(ISNUMBER(SEARCH(" - ",Retenciones!$E144)),MID(Retenciones!$E144,SEARCH(" - ",Retenciones!$E144)+3,255),Retenciones!$E144))-1),IF(ISNUMBER(SEARCH(" - ",Retenciones!$E144)),MID(Retenciones!$E144,SEARCH(" - ",Retenciones!$E144)+3,255),Retenciones!$E144)),"—","-"),"")</f>
        <v/>
      </c>
      <c r="E4744" s="37"/>
    </row>
    <row r="4745" spans="2:5" ht="21.75" customHeight="1">
      <c r="B4745" s="36"/>
      <c r="C4745" s="38" t="s">
        <v>137</v>
      </c>
      <c r="D4745" s="41" t="str">
        <f>IF(Retenciones!$A144&lt;&gt;"",IF(ISNUMBER(SEARCH(" - ",Retenciones!$F144)),MID(Retenciones!$F144,SEARCH(" - ",Retenciones!$F144)+3,255),Retenciones!$F144),"")</f>
        <v/>
      </c>
      <c r="E4745" s="37"/>
    </row>
    <row r="4746" spans="2:5" ht="21.75" customHeight="1">
      <c r="B4746" s="36"/>
      <c r="C4746" s="38" t="s">
        <v>138</v>
      </c>
      <c r="D4746" s="41" t="str">
        <f>IF(Retenciones!$A144&lt;&gt;"",Retenciones!$A144&amp;" Nro. "&amp;TEXT(Retenciones!$C144,"000000000000"),"")</f>
        <v/>
      </c>
      <c r="E4746" s="37"/>
    </row>
    <row r="4747" spans="2:5">
      <c r="B4747" s="36"/>
      <c r="C4747" s="38" t="s">
        <v>139</v>
      </c>
      <c r="D4747" s="42" t="str">
        <f>IF(Retenciones!$A144&lt;&gt;"","$ "&amp;IF(MID(TEXT(INT(ROUND(Retenciones!$D144,2)),"000000000000"),1,3)&lt;&gt;"000",TEXT(VALUE(MID(TEXT(INT(ROUND(Retenciones!$D144,2)),"000000000000"),1,3)),"0")&amp;"."&amp;MID(TEXT(INT(ROUND(Retenciones!$D144,2)),"000000000000"),4,3)&amp;"."&amp;MID(TEXT(INT(ROUND(Retenciones!$D144,2)),"000000000000"),7,3)&amp;"."&amp;MID(TEXT(INT(ROUND(Retenciones!$D144,2)),"000000000000"),10,3),IF(MID(TEXT(INT(ROUND(Retenciones!$D144,2)),"000000000000"),4,3)&lt;&gt;"000",TEXT(VALUE(MID(TEXT(INT(ROUND(Retenciones!$D144,2)),"000000000000"),4,3)),"0")&amp;"."&amp;MID(TEXT(INT(ROUND(Retenciones!$D144,2)),"000000000000"),7,3)&amp;"."&amp;MID(TEXT(INT(ROUND(Retenciones!$D144,2)),"000000000000"),10,3),IF(MID(TEXT(INT(ROUND(Retenciones!$D144,2)),"000000000000"),7,3)&lt;&gt;"000",TEXT(VALUE(MID(TEXT(INT(ROUND(Retenciones!$D144,2)),"000000000000"),7,3)),"0")&amp;"."&amp;MID(TEXT(INT(ROUND(Retenciones!$D144,2)),"000000000000"),10,3),TEXT(VALUE(MID(TEXT(INT(ROUND(Retenciones!$D144,2)),"000000000000"),10,3)),"0"))))&amp;","&amp;TEXT(ROUND((ROUND(Retenciones!$D144,2)-INT(ROUND(Retenciones!$D144,2)))*100,0),"00"),"")</f>
        <v/>
      </c>
      <c r="E4747" s="37"/>
    </row>
    <row r="4748" spans="2:5">
      <c r="B4748" s="36"/>
      <c r="C4748" s="38" t="s">
        <v>140</v>
      </c>
      <c r="D4748" s="39" t="str">
        <f>IF(Retenciones!$A144&lt;&gt;"","NO","")</f>
        <v/>
      </c>
      <c r="E4748" s="37"/>
    </row>
    <row r="4749" spans="2:5">
      <c r="B4749" s="36"/>
      <c r="C4749" s="38" t="s">
        <v>141</v>
      </c>
      <c r="D4749" s="43" t="str">
        <f>IF(Retenciones!$A144&lt;&gt;"","$ "&amp;IF(MID(TEXT(INT(ROUND(Retenciones!$K144,2)),"000000000000"),1,3)&lt;&gt;"000",TEXT(VALUE(MID(TEXT(INT(ROUND(Retenciones!$K144,2)),"000000000000"),1,3)),"0")&amp;"."&amp;MID(TEXT(INT(ROUND(Retenciones!$K144,2)),"000000000000"),4,3)&amp;"."&amp;MID(TEXT(INT(ROUND(Retenciones!$K144,2)),"000000000000"),7,3)&amp;"."&amp;MID(TEXT(INT(ROUND(Retenciones!$K144,2)),"000000000000"),10,3),IF(MID(TEXT(INT(ROUND(Retenciones!$K144,2)),"000000000000"),4,3)&lt;&gt;"000",TEXT(VALUE(MID(TEXT(INT(ROUND(Retenciones!$K144,2)),"000000000000"),4,3)),"0")&amp;"."&amp;MID(TEXT(INT(ROUND(Retenciones!$K144,2)),"000000000000"),7,3)&amp;"."&amp;MID(TEXT(INT(ROUND(Retenciones!$K144,2)),"000000000000"),10,3),IF(MID(TEXT(INT(ROUND(Retenciones!$K144,2)),"000000000000"),7,3)&lt;&gt;"000",TEXT(VALUE(MID(TEXT(INT(ROUND(Retenciones!$K144,2)),"000000000000"),7,3)),"0")&amp;"."&amp;MID(TEXT(INT(ROUND(Retenciones!$K144,2)),"000000000000"),10,3),TEXT(VALUE(MID(TEXT(INT(ROUND(Retenciones!$K144,2)),"000000000000"),10,3)),"0"))))&amp;","&amp;TEXT(ROUND((ROUND(Retenciones!$K144,2)-INT(ROUND(Retenciones!$K144,2)))*100,0),"00"),"")</f>
        <v/>
      </c>
      <c r="E4749" s="37"/>
    </row>
    <row r="4750" spans="2:5">
      <c r="B4750" s="36"/>
      <c r="E4750" s="37"/>
    </row>
    <row r="4751" spans="2:5">
      <c r="B4751" s="36"/>
      <c r="E4751" s="37"/>
    </row>
    <row r="4752" spans="2:5">
      <c r="B4752" s="36"/>
      <c r="C4752" s="44" t="s">
        <v>142</v>
      </c>
      <c r="D4752" s="45"/>
      <c r="E4752" s="37"/>
    </row>
    <row r="4753" spans="2:5">
      <c r="B4753" s="36"/>
      <c r="E4753" s="37"/>
    </row>
    <row r="4754" spans="2:5">
      <c r="B4754" s="36"/>
      <c r="C4754" s="38" t="s">
        <v>143</v>
      </c>
      <c r="D4754" s="39" t="str">
        <f>IF(Retenciones!$A144&lt;&gt;"",'Datos del Cliente'!$C$7,"")</f>
        <v/>
      </c>
      <c r="E4754" s="37"/>
    </row>
    <row r="4755" spans="2:5">
      <c r="B4755" s="36"/>
      <c r="C4755" s="38" t="s">
        <v>144</v>
      </c>
      <c r="D4755" s="39" t="str">
        <f>IF(Retenciones!$A144&lt;&gt;"",'Datos del Cliente'!$C$14,"")</f>
        <v/>
      </c>
      <c r="E4755" s="37"/>
    </row>
    <row r="4756" spans="2:5">
      <c r="B4756" s="36"/>
      <c r="E4756" s="37"/>
    </row>
    <row r="4757" spans="2:5" ht="15" customHeight="1">
      <c r="B4757" s="36"/>
      <c r="C4757" s="84" t="s">
        <v>145</v>
      </c>
      <c r="D4757" s="84"/>
      <c r="E4757" s="37"/>
    </row>
    <row r="4758" spans="2:5">
      <c r="B4758" s="36"/>
      <c r="C4758" s="84"/>
      <c r="D4758" s="84"/>
      <c r="E4758" s="37"/>
    </row>
    <row r="4759" spans="2:5">
      <c r="B4759" s="36"/>
      <c r="C4759" s="84"/>
      <c r="D4759" s="84"/>
      <c r="E4759" s="37"/>
    </row>
    <row r="4760" spans="2:5">
      <c r="B4760" s="46"/>
      <c r="C4760" s="47"/>
      <c r="D4760" s="47"/>
      <c r="E4760" s="48"/>
    </row>
    <row r="4762" spans="2:5" ht="25.5" customHeight="1">
      <c r="B4762" s="34"/>
      <c r="C4762" s="85" t="s">
        <v>127</v>
      </c>
      <c r="D4762" s="85"/>
      <c r="E4762" s="35"/>
    </row>
    <row r="4763" spans="2:5">
      <c r="B4763" s="36"/>
      <c r="E4763" s="37"/>
    </row>
    <row r="4764" spans="2:5">
      <c r="B4764" s="36"/>
      <c r="C4764" s="38" t="s">
        <v>128</v>
      </c>
      <c r="D4764" s="39" t="str">
        <f>IF(Retenciones!$A145&lt;&gt;"","0000-"&amp;TEXT(Retenciones!$I145,"YYYY")&amp;"-"&amp;TEXT((N('Datos del Cliente'!$C$17)+COUNTIF(Retenciones!$A$5:$A145,"&lt;&gt;")),"000000"),"")</f>
        <v/>
      </c>
      <c r="E4764" s="37"/>
    </row>
    <row r="4765" spans="2:5">
      <c r="B4765" s="36"/>
      <c r="C4765" s="38" t="s">
        <v>129</v>
      </c>
      <c r="D4765" s="39" t="str">
        <f>IF(Retenciones!$A145&lt;&gt;"",TEXT(Retenciones!$I145,"DD/MM/YYYY"),"")</f>
        <v/>
      </c>
      <c r="E4765" s="37"/>
    </row>
    <row r="4766" spans="2:5">
      <c r="B4766" s="36"/>
      <c r="E4766" s="37"/>
    </row>
    <row r="4767" spans="2:5">
      <c r="B4767" s="36"/>
      <c r="C4767" s="86" t="s">
        <v>130</v>
      </c>
      <c r="D4767" s="86"/>
      <c r="E4767" s="37"/>
    </row>
    <row r="4768" spans="2:5">
      <c r="B4768" s="36"/>
      <c r="C4768" s="38" t="s">
        <v>131</v>
      </c>
      <c r="D4768" s="39" t="str">
        <f>IF(Retenciones!$A145&lt;&gt;"",'Datos del Cliente'!$C$7,"")</f>
        <v/>
      </c>
      <c r="E4768" s="37"/>
    </row>
    <row r="4769" spans="2:5">
      <c r="B4769" s="36"/>
      <c r="C4769" s="38" t="s">
        <v>132</v>
      </c>
      <c r="D4769" s="40" t="str">
        <f>IFERROR(IF(Retenciones!$A145&lt;&gt;"",+('Datos del Cliente'!$C$8),""),"")</f>
        <v/>
      </c>
      <c r="E4769" s="37"/>
    </row>
    <row r="4770" spans="2:5" ht="25.5" customHeight="1">
      <c r="B4770" s="36"/>
      <c r="C4770" s="38" t="s">
        <v>133</v>
      </c>
      <c r="D4770" s="41" t="str">
        <f>IF(Retenciones!$A145&lt;&gt;"",'Datos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770" s="37"/>
    </row>
    <row r="4771" spans="2:5">
      <c r="B4771" s="36"/>
      <c r="E4771" s="37"/>
    </row>
    <row r="4772" spans="2:5">
      <c r="B4772" s="36"/>
      <c r="C4772" s="86" t="s">
        <v>134</v>
      </c>
      <c r="D4772" s="86"/>
      <c r="E4772" s="37"/>
    </row>
    <row r="4773" spans="2:5">
      <c r="B4773" s="36"/>
      <c r="C4773" s="38" t="s">
        <v>131</v>
      </c>
      <c r="D4773" s="39" t="str">
        <f>IFERROR(IF(Retenciones!$A145&lt;&gt;"",INDEX('Sujetos Retenidos'!$B$5:$B$204,MATCH(Retenciones!$O145,'Sujetos Retenidos'!$A$5:$A$204,0)),""),"")</f>
        <v/>
      </c>
      <c r="E4773" s="37"/>
    </row>
    <row r="4774" spans="2:5">
      <c r="B4774" s="36"/>
      <c r="C4774" s="38" t="s">
        <v>132</v>
      </c>
      <c r="D4774" s="40" t="str">
        <f>IFERROR(IF(Retenciones!$A145&lt;&gt;"",+INDEX('Sujetos Retenidos'!$A$5:$A$204,MATCH(Retenciones!$O145,'Sujetos Retenidos'!$A$5:$A$204,0)),""),"")</f>
        <v/>
      </c>
      <c r="E4774" s="37"/>
    </row>
    <row r="4775" spans="2:5" ht="25.5" customHeight="1">
      <c r="B4775" s="36"/>
      <c r="C4775" s="38" t="s">
        <v>133</v>
      </c>
      <c r="D4775" s="41" t="str">
        <f>IFERROR(IF(Retenciones!$A145&lt;&gt;"",INDEX('Sujetos Retenidos'!$C$5:$C$204,MATCH(Retenciones!$O145,'Sujetos Retenidos'!$A$5:$A$204,0))&amp;" Localidad: "&amp;INDEX('Sujetos Retenidos'!$D$5:$D$204,MATCH(Retenciones!$O145,'Sujetos Retenidos'!$A$5:$A$204,0))&amp;" Provincia: "&amp;IF(ISNUMBER(SEARCH(" - ",INDEX('Sujetos Retenidos'!$E$5:$E$204,MATCH(Retenciones!$O145,'Sujetos Retenidos'!$A$5:$A$204,0)))),MID(INDEX('Sujetos Retenidos'!$E$5:$E$204,MATCH(Retenciones!$O145,'Sujetos Retenidos'!$A$5:$A$204,0)),SEARCH(" - ",INDEX('Sujetos Retenidos'!$E$5:$E$204,MATCH(Retenciones!$O145,'Sujetos Retenidos'!$A$5:$A$204,0)))+3,255),INDEX('Sujetos Retenidos'!$E$5:$E$204,MATCH(Retenciones!$O145,'Sujetos Retenidos'!$A$5:$A$204,0)))&amp;" C.P.: "&amp;INDEX('Sujetos Retenidos'!$F$5:$F$204,MATCH(Retenciones!$O145,'Sujetos Retenidos'!$A$5:$A$204,0)),""),"")</f>
        <v/>
      </c>
      <c r="E4775" s="37"/>
    </row>
    <row r="4776" spans="2:5">
      <c r="B4776" s="36"/>
      <c r="E4776" s="37"/>
    </row>
    <row r="4777" spans="2:5">
      <c r="B4777" s="36"/>
      <c r="C4777" s="86" t="s">
        <v>135</v>
      </c>
      <c r="D4777" s="86"/>
      <c r="E4777" s="37"/>
    </row>
    <row r="4778" spans="2:5" ht="21.75" customHeight="1">
      <c r="B4778" s="36"/>
      <c r="C4778" s="38" t="s">
        <v>136</v>
      </c>
      <c r="D4778" s="41" t="str">
        <f>IF(Retenciones!$A145&lt;&gt;"",SUBSTITUTE(IF(ISNUMBER(SEARCH(" (",IF(ISNUMBER(SEARCH(" - ",Retenciones!$E145)),MID(Retenciones!$E145,SEARCH(" - ",Retenciones!$E145)+3,255),Retenciones!$E145))),LEFT(IF(ISNUMBER(SEARCH(" - ",Retenciones!$E145)),MID(Retenciones!$E145,SEARCH(" - ",Retenciones!$E145)+3,255),Retenciones!$E145),SEARCH(" (",IF(ISNUMBER(SEARCH(" - ",Retenciones!$E145)),MID(Retenciones!$E145,SEARCH(" - ",Retenciones!$E145)+3,255),Retenciones!$E145))-1),IF(ISNUMBER(SEARCH(" - ",Retenciones!$E145)),MID(Retenciones!$E145,SEARCH(" - ",Retenciones!$E145)+3,255),Retenciones!$E145)),"—","-"),"")</f>
        <v/>
      </c>
      <c r="E4778" s="37"/>
    </row>
    <row r="4779" spans="2:5" ht="21.75" customHeight="1">
      <c r="B4779" s="36"/>
      <c r="C4779" s="38" t="s">
        <v>137</v>
      </c>
      <c r="D4779" s="41" t="str">
        <f>IF(Retenciones!$A145&lt;&gt;"",IF(ISNUMBER(SEARCH(" - ",Retenciones!$F145)),MID(Retenciones!$F145,SEARCH(" - ",Retenciones!$F145)+3,255),Retenciones!$F145),"")</f>
        <v/>
      </c>
      <c r="E4779" s="37"/>
    </row>
    <row r="4780" spans="2:5" ht="21.75" customHeight="1">
      <c r="B4780" s="36"/>
      <c r="C4780" s="38" t="s">
        <v>138</v>
      </c>
      <c r="D4780" s="41" t="str">
        <f>IF(Retenciones!$A145&lt;&gt;"",Retenciones!$A145&amp;" Nro. "&amp;TEXT(Retenciones!$C145,"000000000000"),"")</f>
        <v/>
      </c>
      <c r="E4780" s="37"/>
    </row>
    <row r="4781" spans="2:5">
      <c r="B4781" s="36"/>
      <c r="C4781" s="38" t="s">
        <v>139</v>
      </c>
      <c r="D4781" s="42" t="str">
        <f>IF(Retenciones!$A145&lt;&gt;"","$ "&amp;IF(MID(TEXT(INT(ROUND(Retenciones!$D145,2)),"000000000000"),1,3)&lt;&gt;"000",TEXT(VALUE(MID(TEXT(INT(ROUND(Retenciones!$D145,2)),"000000000000"),1,3)),"0")&amp;"."&amp;MID(TEXT(INT(ROUND(Retenciones!$D145,2)),"000000000000"),4,3)&amp;"."&amp;MID(TEXT(INT(ROUND(Retenciones!$D145,2)),"000000000000"),7,3)&amp;"."&amp;MID(TEXT(INT(ROUND(Retenciones!$D145,2)),"000000000000"),10,3),IF(MID(TEXT(INT(ROUND(Retenciones!$D145,2)),"000000000000"),4,3)&lt;&gt;"000",TEXT(VALUE(MID(TEXT(INT(ROUND(Retenciones!$D145,2)),"000000000000"),4,3)),"0")&amp;"."&amp;MID(TEXT(INT(ROUND(Retenciones!$D145,2)),"000000000000"),7,3)&amp;"."&amp;MID(TEXT(INT(ROUND(Retenciones!$D145,2)),"000000000000"),10,3),IF(MID(TEXT(INT(ROUND(Retenciones!$D145,2)),"000000000000"),7,3)&lt;&gt;"000",TEXT(VALUE(MID(TEXT(INT(ROUND(Retenciones!$D145,2)),"000000000000"),7,3)),"0")&amp;"."&amp;MID(TEXT(INT(ROUND(Retenciones!$D145,2)),"000000000000"),10,3),TEXT(VALUE(MID(TEXT(INT(ROUND(Retenciones!$D145,2)),"000000000000"),10,3)),"0"))))&amp;","&amp;TEXT(ROUND((ROUND(Retenciones!$D145,2)-INT(ROUND(Retenciones!$D145,2)))*100,0),"00"),"")</f>
        <v/>
      </c>
      <c r="E4781" s="37"/>
    </row>
    <row r="4782" spans="2:5">
      <c r="B4782" s="36"/>
      <c r="C4782" s="38" t="s">
        <v>140</v>
      </c>
      <c r="D4782" s="39" t="str">
        <f>IF(Retenciones!$A145&lt;&gt;"","NO","")</f>
        <v/>
      </c>
      <c r="E4782" s="37"/>
    </row>
    <row r="4783" spans="2:5">
      <c r="B4783" s="36"/>
      <c r="C4783" s="38" t="s">
        <v>141</v>
      </c>
      <c r="D4783" s="43" t="str">
        <f>IF(Retenciones!$A145&lt;&gt;"","$ "&amp;IF(MID(TEXT(INT(ROUND(Retenciones!$K145,2)),"000000000000"),1,3)&lt;&gt;"000",TEXT(VALUE(MID(TEXT(INT(ROUND(Retenciones!$K145,2)),"000000000000"),1,3)),"0")&amp;"."&amp;MID(TEXT(INT(ROUND(Retenciones!$K145,2)),"000000000000"),4,3)&amp;"."&amp;MID(TEXT(INT(ROUND(Retenciones!$K145,2)),"000000000000"),7,3)&amp;"."&amp;MID(TEXT(INT(ROUND(Retenciones!$K145,2)),"000000000000"),10,3),IF(MID(TEXT(INT(ROUND(Retenciones!$K145,2)),"000000000000"),4,3)&lt;&gt;"000",TEXT(VALUE(MID(TEXT(INT(ROUND(Retenciones!$K145,2)),"000000000000"),4,3)),"0")&amp;"."&amp;MID(TEXT(INT(ROUND(Retenciones!$K145,2)),"000000000000"),7,3)&amp;"."&amp;MID(TEXT(INT(ROUND(Retenciones!$K145,2)),"000000000000"),10,3),IF(MID(TEXT(INT(ROUND(Retenciones!$K145,2)),"000000000000"),7,3)&lt;&gt;"000",TEXT(VALUE(MID(TEXT(INT(ROUND(Retenciones!$K145,2)),"000000000000"),7,3)),"0")&amp;"."&amp;MID(TEXT(INT(ROUND(Retenciones!$K145,2)),"000000000000"),10,3),TEXT(VALUE(MID(TEXT(INT(ROUND(Retenciones!$K145,2)),"000000000000"),10,3)),"0"))))&amp;","&amp;TEXT(ROUND((ROUND(Retenciones!$K145,2)-INT(ROUND(Retenciones!$K145,2)))*100,0),"00"),"")</f>
        <v/>
      </c>
      <c r="E4783" s="37"/>
    </row>
    <row r="4784" spans="2:5">
      <c r="B4784" s="36"/>
      <c r="E4784" s="37"/>
    </row>
    <row r="4785" spans="2:5">
      <c r="B4785" s="36"/>
      <c r="E4785" s="37"/>
    </row>
    <row r="4786" spans="2:5">
      <c r="B4786" s="36"/>
      <c r="C4786" s="44" t="s">
        <v>142</v>
      </c>
      <c r="D4786" s="45"/>
      <c r="E4786" s="37"/>
    </row>
    <row r="4787" spans="2:5">
      <c r="B4787" s="36"/>
      <c r="E4787" s="37"/>
    </row>
    <row r="4788" spans="2:5">
      <c r="B4788" s="36"/>
      <c r="C4788" s="38" t="s">
        <v>143</v>
      </c>
      <c r="D4788" s="39" t="str">
        <f>IF(Retenciones!$A145&lt;&gt;"",'Datos del Cliente'!$C$7,"")</f>
        <v/>
      </c>
      <c r="E4788" s="37"/>
    </row>
    <row r="4789" spans="2:5">
      <c r="B4789" s="36"/>
      <c r="C4789" s="38" t="s">
        <v>144</v>
      </c>
      <c r="D4789" s="39" t="str">
        <f>IF(Retenciones!$A145&lt;&gt;"",'Datos del Cliente'!$C$14,"")</f>
        <v/>
      </c>
      <c r="E4789" s="37"/>
    </row>
    <row r="4790" spans="2:5">
      <c r="B4790" s="36"/>
      <c r="E4790" s="37"/>
    </row>
    <row r="4791" spans="2:5" ht="15" customHeight="1">
      <c r="B4791" s="36"/>
      <c r="C4791" s="84" t="s">
        <v>145</v>
      </c>
      <c r="D4791" s="84"/>
      <c r="E4791" s="37"/>
    </row>
    <row r="4792" spans="2:5">
      <c r="B4792" s="36"/>
      <c r="C4792" s="84"/>
      <c r="D4792" s="84"/>
      <c r="E4792" s="37"/>
    </row>
    <row r="4793" spans="2:5">
      <c r="B4793" s="36"/>
      <c r="C4793" s="84"/>
      <c r="D4793" s="84"/>
      <c r="E4793" s="37"/>
    </row>
    <row r="4794" spans="2:5">
      <c r="B4794" s="46"/>
      <c r="C4794" s="47"/>
      <c r="D4794" s="47"/>
      <c r="E4794" s="48"/>
    </row>
    <row r="4796" spans="2:5" ht="25.5" customHeight="1">
      <c r="B4796" s="34"/>
      <c r="C4796" s="85" t="s">
        <v>127</v>
      </c>
      <c r="D4796" s="85"/>
      <c r="E4796" s="35"/>
    </row>
    <row r="4797" spans="2:5">
      <c r="B4797" s="36"/>
      <c r="E4797" s="37"/>
    </row>
    <row r="4798" spans="2:5">
      <c r="B4798" s="36"/>
      <c r="C4798" s="38" t="s">
        <v>128</v>
      </c>
      <c r="D4798" s="39" t="str">
        <f>IF(Retenciones!$A146&lt;&gt;"","0000-"&amp;TEXT(Retenciones!$I146,"YYYY")&amp;"-"&amp;TEXT((N('Datos del Cliente'!$C$17)+COUNTIF(Retenciones!$A$5:$A146,"&lt;&gt;")),"000000"),"")</f>
        <v/>
      </c>
      <c r="E4798" s="37"/>
    </row>
    <row r="4799" spans="2:5">
      <c r="B4799" s="36"/>
      <c r="C4799" s="38" t="s">
        <v>129</v>
      </c>
      <c r="D4799" s="39" t="str">
        <f>IF(Retenciones!$A146&lt;&gt;"",TEXT(Retenciones!$I146,"DD/MM/YYYY"),"")</f>
        <v/>
      </c>
      <c r="E4799" s="37"/>
    </row>
    <row r="4800" spans="2:5">
      <c r="B4800" s="36"/>
      <c r="E4800" s="37"/>
    </row>
    <row r="4801" spans="2:5">
      <c r="B4801" s="36"/>
      <c r="C4801" s="86" t="s">
        <v>130</v>
      </c>
      <c r="D4801" s="86"/>
      <c r="E4801" s="37"/>
    </row>
    <row r="4802" spans="2:5">
      <c r="B4802" s="36"/>
      <c r="C4802" s="38" t="s">
        <v>131</v>
      </c>
      <c r="D4802" s="39" t="str">
        <f>IF(Retenciones!$A146&lt;&gt;"",'Datos del Cliente'!$C$7,"")</f>
        <v/>
      </c>
      <c r="E4802" s="37"/>
    </row>
    <row r="4803" spans="2:5">
      <c r="B4803" s="36"/>
      <c r="C4803" s="38" t="s">
        <v>132</v>
      </c>
      <c r="D4803" s="40" t="str">
        <f>IFERROR(IF(Retenciones!$A146&lt;&gt;"",+('Datos del Cliente'!$C$8),""),"")</f>
        <v/>
      </c>
      <c r="E4803" s="37"/>
    </row>
    <row r="4804" spans="2:5" ht="25.5" customHeight="1">
      <c r="B4804" s="36"/>
      <c r="C4804" s="38" t="s">
        <v>133</v>
      </c>
      <c r="D4804" s="41" t="str">
        <f>IF(Retenciones!$A146&lt;&gt;"",'Datos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804" s="37"/>
    </row>
    <row r="4805" spans="2:5">
      <c r="B4805" s="36"/>
      <c r="E4805" s="37"/>
    </row>
    <row r="4806" spans="2:5">
      <c r="B4806" s="36"/>
      <c r="C4806" s="86" t="s">
        <v>134</v>
      </c>
      <c r="D4806" s="86"/>
      <c r="E4806" s="37"/>
    </row>
    <row r="4807" spans="2:5">
      <c r="B4807" s="36"/>
      <c r="C4807" s="38" t="s">
        <v>131</v>
      </c>
      <c r="D4807" s="39" t="str">
        <f>IFERROR(IF(Retenciones!$A146&lt;&gt;"",INDEX('Sujetos Retenidos'!$B$5:$B$204,MATCH(Retenciones!$O146,'Sujetos Retenidos'!$A$5:$A$204,0)),""),"")</f>
        <v/>
      </c>
      <c r="E4807" s="37"/>
    </row>
    <row r="4808" spans="2:5">
      <c r="B4808" s="36"/>
      <c r="C4808" s="38" t="s">
        <v>132</v>
      </c>
      <c r="D4808" s="40" t="str">
        <f>IFERROR(IF(Retenciones!$A146&lt;&gt;"",+INDEX('Sujetos Retenidos'!$A$5:$A$204,MATCH(Retenciones!$O146,'Sujetos Retenidos'!$A$5:$A$204,0)),""),"")</f>
        <v/>
      </c>
      <c r="E4808" s="37"/>
    </row>
    <row r="4809" spans="2:5" ht="25.5" customHeight="1">
      <c r="B4809" s="36"/>
      <c r="C4809" s="38" t="s">
        <v>133</v>
      </c>
      <c r="D4809" s="41" t="str">
        <f>IFERROR(IF(Retenciones!$A146&lt;&gt;"",INDEX('Sujetos Retenidos'!$C$5:$C$204,MATCH(Retenciones!$O146,'Sujetos Retenidos'!$A$5:$A$204,0))&amp;" Localidad: "&amp;INDEX('Sujetos Retenidos'!$D$5:$D$204,MATCH(Retenciones!$O146,'Sujetos Retenidos'!$A$5:$A$204,0))&amp;" Provincia: "&amp;IF(ISNUMBER(SEARCH(" - ",INDEX('Sujetos Retenidos'!$E$5:$E$204,MATCH(Retenciones!$O146,'Sujetos Retenidos'!$A$5:$A$204,0)))),MID(INDEX('Sujetos Retenidos'!$E$5:$E$204,MATCH(Retenciones!$O146,'Sujetos Retenidos'!$A$5:$A$204,0)),SEARCH(" - ",INDEX('Sujetos Retenidos'!$E$5:$E$204,MATCH(Retenciones!$O146,'Sujetos Retenidos'!$A$5:$A$204,0)))+3,255),INDEX('Sujetos Retenidos'!$E$5:$E$204,MATCH(Retenciones!$O146,'Sujetos Retenidos'!$A$5:$A$204,0)))&amp;" C.P.: "&amp;INDEX('Sujetos Retenidos'!$F$5:$F$204,MATCH(Retenciones!$O146,'Sujetos Retenidos'!$A$5:$A$204,0)),""),"")</f>
        <v/>
      </c>
      <c r="E4809" s="37"/>
    </row>
    <row r="4810" spans="2:5">
      <c r="B4810" s="36"/>
      <c r="E4810" s="37"/>
    </row>
    <row r="4811" spans="2:5">
      <c r="B4811" s="36"/>
      <c r="C4811" s="86" t="s">
        <v>135</v>
      </c>
      <c r="D4811" s="86"/>
      <c r="E4811" s="37"/>
    </row>
    <row r="4812" spans="2:5" ht="21.75" customHeight="1">
      <c r="B4812" s="36"/>
      <c r="C4812" s="38" t="s">
        <v>136</v>
      </c>
      <c r="D4812" s="41" t="str">
        <f>IF(Retenciones!$A146&lt;&gt;"",SUBSTITUTE(IF(ISNUMBER(SEARCH(" (",IF(ISNUMBER(SEARCH(" - ",Retenciones!$E146)),MID(Retenciones!$E146,SEARCH(" - ",Retenciones!$E146)+3,255),Retenciones!$E146))),LEFT(IF(ISNUMBER(SEARCH(" - ",Retenciones!$E146)),MID(Retenciones!$E146,SEARCH(" - ",Retenciones!$E146)+3,255),Retenciones!$E146),SEARCH(" (",IF(ISNUMBER(SEARCH(" - ",Retenciones!$E146)),MID(Retenciones!$E146,SEARCH(" - ",Retenciones!$E146)+3,255),Retenciones!$E146))-1),IF(ISNUMBER(SEARCH(" - ",Retenciones!$E146)),MID(Retenciones!$E146,SEARCH(" - ",Retenciones!$E146)+3,255),Retenciones!$E146)),"—","-"),"")</f>
        <v/>
      </c>
      <c r="E4812" s="37"/>
    </row>
    <row r="4813" spans="2:5" ht="21.75" customHeight="1">
      <c r="B4813" s="36"/>
      <c r="C4813" s="38" t="s">
        <v>137</v>
      </c>
      <c r="D4813" s="41" t="str">
        <f>IF(Retenciones!$A146&lt;&gt;"",IF(ISNUMBER(SEARCH(" - ",Retenciones!$F146)),MID(Retenciones!$F146,SEARCH(" - ",Retenciones!$F146)+3,255),Retenciones!$F146),"")</f>
        <v/>
      </c>
      <c r="E4813" s="37"/>
    </row>
    <row r="4814" spans="2:5" ht="21.75" customHeight="1">
      <c r="B4814" s="36"/>
      <c r="C4814" s="38" t="s">
        <v>138</v>
      </c>
      <c r="D4814" s="41" t="str">
        <f>IF(Retenciones!$A146&lt;&gt;"",Retenciones!$A146&amp;" Nro. "&amp;TEXT(Retenciones!$C146,"000000000000"),"")</f>
        <v/>
      </c>
      <c r="E4814" s="37"/>
    </row>
    <row r="4815" spans="2:5">
      <c r="B4815" s="36"/>
      <c r="C4815" s="38" t="s">
        <v>139</v>
      </c>
      <c r="D4815" s="42" t="str">
        <f>IF(Retenciones!$A146&lt;&gt;"","$ "&amp;IF(MID(TEXT(INT(ROUND(Retenciones!$D146,2)),"000000000000"),1,3)&lt;&gt;"000",TEXT(VALUE(MID(TEXT(INT(ROUND(Retenciones!$D146,2)),"000000000000"),1,3)),"0")&amp;"."&amp;MID(TEXT(INT(ROUND(Retenciones!$D146,2)),"000000000000"),4,3)&amp;"."&amp;MID(TEXT(INT(ROUND(Retenciones!$D146,2)),"000000000000"),7,3)&amp;"."&amp;MID(TEXT(INT(ROUND(Retenciones!$D146,2)),"000000000000"),10,3),IF(MID(TEXT(INT(ROUND(Retenciones!$D146,2)),"000000000000"),4,3)&lt;&gt;"000",TEXT(VALUE(MID(TEXT(INT(ROUND(Retenciones!$D146,2)),"000000000000"),4,3)),"0")&amp;"."&amp;MID(TEXT(INT(ROUND(Retenciones!$D146,2)),"000000000000"),7,3)&amp;"."&amp;MID(TEXT(INT(ROUND(Retenciones!$D146,2)),"000000000000"),10,3),IF(MID(TEXT(INT(ROUND(Retenciones!$D146,2)),"000000000000"),7,3)&lt;&gt;"000",TEXT(VALUE(MID(TEXT(INT(ROUND(Retenciones!$D146,2)),"000000000000"),7,3)),"0")&amp;"."&amp;MID(TEXT(INT(ROUND(Retenciones!$D146,2)),"000000000000"),10,3),TEXT(VALUE(MID(TEXT(INT(ROUND(Retenciones!$D146,2)),"000000000000"),10,3)),"0"))))&amp;","&amp;TEXT(ROUND((ROUND(Retenciones!$D146,2)-INT(ROUND(Retenciones!$D146,2)))*100,0),"00"),"")</f>
        <v/>
      </c>
      <c r="E4815" s="37"/>
    </row>
    <row r="4816" spans="2:5">
      <c r="B4816" s="36"/>
      <c r="C4816" s="38" t="s">
        <v>140</v>
      </c>
      <c r="D4816" s="39" t="str">
        <f>IF(Retenciones!$A146&lt;&gt;"","NO","")</f>
        <v/>
      </c>
      <c r="E4816" s="37"/>
    </row>
    <row r="4817" spans="2:5">
      <c r="B4817" s="36"/>
      <c r="C4817" s="38" t="s">
        <v>141</v>
      </c>
      <c r="D4817" s="43" t="str">
        <f>IF(Retenciones!$A146&lt;&gt;"","$ "&amp;IF(MID(TEXT(INT(ROUND(Retenciones!$K146,2)),"000000000000"),1,3)&lt;&gt;"000",TEXT(VALUE(MID(TEXT(INT(ROUND(Retenciones!$K146,2)),"000000000000"),1,3)),"0")&amp;"."&amp;MID(TEXT(INT(ROUND(Retenciones!$K146,2)),"000000000000"),4,3)&amp;"."&amp;MID(TEXT(INT(ROUND(Retenciones!$K146,2)),"000000000000"),7,3)&amp;"."&amp;MID(TEXT(INT(ROUND(Retenciones!$K146,2)),"000000000000"),10,3),IF(MID(TEXT(INT(ROUND(Retenciones!$K146,2)),"000000000000"),4,3)&lt;&gt;"000",TEXT(VALUE(MID(TEXT(INT(ROUND(Retenciones!$K146,2)),"000000000000"),4,3)),"0")&amp;"."&amp;MID(TEXT(INT(ROUND(Retenciones!$K146,2)),"000000000000"),7,3)&amp;"."&amp;MID(TEXT(INT(ROUND(Retenciones!$K146,2)),"000000000000"),10,3),IF(MID(TEXT(INT(ROUND(Retenciones!$K146,2)),"000000000000"),7,3)&lt;&gt;"000",TEXT(VALUE(MID(TEXT(INT(ROUND(Retenciones!$K146,2)),"000000000000"),7,3)),"0")&amp;"."&amp;MID(TEXT(INT(ROUND(Retenciones!$K146,2)),"000000000000"),10,3),TEXT(VALUE(MID(TEXT(INT(ROUND(Retenciones!$K146,2)),"000000000000"),10,3)),"0"))))&amp;","&amp;TEXT(ROUND((ROUND(Retenciones!$K146,2)-INT(ROUND(Retenciones!$K146,2)))*100,0),"00"),"")</f>
        <v/>
      </c>
      <c r="E4817" s="37"/>
    </row>
    <row r="4818" spans="2:5">
      <c r="B4818" s="36"/>
      <c r="E4818" s="37"/>
    </row>
    <row r="4819" spans="2:5">
      <c r="B4819" s="36"/>
      <c r="E4819" s="37"/>
    </row>
    <row r="4820" spans="2:5">
      <c r="B4820" s="36"/>
      <c r="C4820" s="44" t="s">
        <v>142</v>
      </c>
      <c r="D4820" s="45"/>
      <c r="E4820" s="37"/>
    </row>
    <row r="4821" spans="2:5">
      <c r="B4821" s="36"/>
      <c r="E4821" s="37"/>
    </row>
    <row r="4822" spans="2:5">
      <c r="B4822" s="36"/>
      <c r="C4822" s="38" t="s">
        <v>143</v>
      </c>
      <c r="D4822" s="39" t="str">
        <f>IF(Retenciones!$A146&lt;&gt;"",'Datos del Cliente'!$C$7,"")</f>
        <v/>
      </c>
      <c r="E4822" s="37"/>
    </row>
    <row r="4823" spans="2:5">
      <c r="B4823" s="36"/>
      <c r="C4823" s="38" t="s">
        <v>144</v>
      </c>
      <c r="D4823" s="39" t="str">
        <f>IF(Retenciones!$A146&lt;&gt;"",'Datos del Cliente'!$C$14,"")</f>
        <v/>
      </c>
      <c r="E4823" s="37"/>
    </row>
    <row r="4824" spans="2:5">
      <c r="B4824" s="36"/>
      <c r="E4824" s="37"/>
    </row>
    <row r="4825" spans="2:5" ht="15" customHeight="1">
      <c r="B4825" s="36"/>
      <c r="C4825" s="84" t="s">
        <v>145</v>
      </c>
      <c r="D4825" s="84"/>
      <c r="E4825" s="37"/>
    </row>
    <row r="4826" spans="2:5">
      <c r="B4826" s="36"/>
      <c r="C4826" s="84"/>
      <c r="D4826" s="84"/>
      <c r="E4826" s="37"/>
    </row>
    <row r="4827" spans="2:5">
      <c r="B4827" s="36"/>
      <c r="C4827" s="84"/>
      <c r="D4827" s="84"/>
      <c r="E4827" s="37"/>
    </row>
    <row r="4828" spans="2:5">
      <c r="B4828" s="46"/>
      <c r="C4828" s="47"/>
      <c r="D4828" s="47"/>
      <c r="E4828" s="48"/>
    </row>
    <row r="4830" spans="2:5" ht="25.5" customHeight="1">
      <c r="B4830" s="34"/>
      <c r="C4830" s="85" t="s">
        <v>127</v>
      </c>
      <c r="D4830" s="85"/>
      <c r="E4830" s="35"/>
    </row>
    <row r="4831" spans="2:5">
      <c r="B4831" s="36"/>
      <c r="E4831" s="37"/>
    </row>
    <row r="4832" spans="2:5">
      <c r="B4832" s="36"/>
      <c r="C4832" s="38" t="s">
        <v>128</v>
      </c>
      <c r="D4832" s="39" t="str">
        <f>IF(Retenciones!$A147&lt;&gt;"","0000-"&amp;TEXT(Retenciones!$I147,"YYYY")&amp;"-"&amp;TEXT((N('Datos del Cliente'!$C$17)+COUNTIF(Retenciones!$A$5:$A147,"&lt;&gt;")),"000000"),"")</f>
        <v/>
      </c>
      <c r="E4832" s="37"/>
    </row>
    <row r="4833" spans="2:5">
      <c r="B4833" s="36"/>
      <c r="C4833" s="38" t="s">
        <v>129</v>
      </c>
      <c r="D4833" s="39" t="str">
        <f>IF(Retenciones!$A147&lt;&gt;"",TEXT(Retenciones!$I147,"DD/MM/YYYY"),"")</f>
        <v/>
      </c>
      <c r="E4833" s="37"/>
    </row>
    <row r="4834" spans="2:5">
      <c r="B4834" s="36"/>
      <c r="E4834" s="37"/>
    </row>
    <row r="4835" spans="2:5">
      <c r="B4835" s="36"/>
      <c r="C4835" s="86" t="s">
        <v>130</v>
      </c>
      <c r="D4835" s="86"/>
      <c r="E4835" s="37"/>
    </row>
    <row r="4836" spans="2:5">
      <c r="B4836" s="36"/>
      <c r="C4836" s="38" t="s">
        <v>131</v>
      </c>
      <c r="D4836" s="39" t="str">
        <f>IF(Retenciones!$A147&lt;&gt;"",'Datos del Cliente'!$C$7,"")</f>
        <v/>
      </c>
      <c r="E4836" s="37"/>
    </row>
    <row r="4837" spans="2:5">
      <c r="B4837" s="36"/>
      <c r="C4837" s="38" t="s">
        <v>132</v>
      </c>
      <c r="D4837" s="40" t="str">
        <f>IFERROR(IF(Retenciones!$A147&lt;&gt;"",+('Datos del Cliente'!$C$8),""),"")</f>
        <v/>
      </c>
      <c r="E4837" s="37"/>
    </row>
    <row r="4838" spans="2:5" ht="25.5" customHeight="1">
      <c r="B4838" s="36"/>
      <c r="C4838" s="38" t="s">
        <v>133</v>
      </c>
      <c r="D4838" s="41" t="str">
        <f>IF(Retenciones!$A147&lt;&gt;"",'Datos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838" s="37"/>
    </row>
    <row r="4839" spans="2:5">
      <c r="B4839" s="36"/>
      <c r="E4839" s="37"/>
    </row>
    <row r="4840" spans="2:5">
      <c r="B4840" s="36"/>
      <c r="C4840" s="86" t="s">
        <v>134</v>
      </c>
      <c r="D4840" s="86"/>
      <c r="E4840" s="37"/>
    </row>
    <row r="4841" spans="2:5">
      <c r="B4841" s="36"/>
      <c r="C4841" s="38" t="s">
        <v>131</v>
      </c>
      <c r="D4841" s="39" t="str">
        <f>IFERROR(IF(Retenciones!$A147&lt;&gt;"",INDEX('Sujetos Retenidos'!$B$5:$B$204,MATCH(Retenciones!$O147,'Sujetos Retenidos'!$A$5:$A$204,0)),""),"")</f>
        <v/>
      </c>
      <c r="E4841" s="37"/>
    </row>
    <row r="4842" spans="2:5">
      <c r="B4842" s="36"/>
      <c r="C4842" s="38" t="s">
        <v>132</v>
      </c>
      <c r="D4842" s="40" t="str">
        <f>IFERROR(IF(Retenciones!$A147&lt;&gt;"",+INDEX('Sujetos Retenidos'!$A$5:$A$204,MATCH(Retenciones!$O147,'Sujetos Retenidos'!$A$5:$A$204,0)),""),"")</f>
        <v/>
      </c>
      <c r="E4842" s="37"/>
    </row>
    <row r="4843" spans="2:5" ht="25.5" customHeight="1">
      <c r="B4843" s="36"/>
      <c r="C4843" s="38" t="s">
        <v>133</v>
      </c>
      <c r="D4843" s="41" t="str">
        <f>IFERROR(IF(Retenciones!$A147&lt;&gt;"",INDEX('Sujetos Retenidos'!$C$5:$C$204,MATCH(Retenciones!$O147,'Sujetos Retenidos'!$A$5:$A$204,0))&amp;" Localidad: "&amp;INDEX('Sujetos Retenidos'!$D$5:$D$204,MATCH(Retenciones!$O147,'Sujetos Retenidos'!$A$5:$A$204,0))&amp;" Provincia: "&amp;IF(ISNUMBER(SEARCH(" - ",INDEX('Sujetos Retenidos'!$E$5:$E$204,MATCH(Retenciones!$O147,'Sujetos Retenidos'!$A$5:$A$204,0)))),MID(INDEX('Sujetos Retenidos'!$E$5:$E$204,MATCH(Retenciones!$O147,'Sujetos Retenidos'!$A$5:$A$204,0)),SEARCH(" - ",INDEX('Sujetos Retenidos'!$E$5:$E$204,MATCH(Retenciones!$O147,'Sujetos Retenidos'!$A$5:$A$204,0)))+3,255),INDEX('Sujetos Retenidos'!$E$5:$E$204,MATCH(Retenciones!$O147,'Sujetos Retenidos'!$A$5:$A$204,0)))&amp;" C.P.: "&amp;INDEX('Sujetos Retenidos'!$F$5:$F$204,MATCH(Retenciones!$O147,'Sujetos Retenidos'!$A$5:$A$204,0)),""),"")</f>
        <v/>
      </c>
      <c r="E4843" s="37"/>
    </row>
    <row r="4844" spans="2:5">
      <c r="B4844" s="36"/>
      <c r="E4844" s="37"/>
    </row>
    <row r="4845" spans="2:5">
      <c r="B4845" s="36"/>
      <c r="C4845" s="86" t="s">
        <v>135</v>
      </c>
      <c r="D4845" s="86"/>
      <c r="E4845" s="37"/>
    </row>
    <row r="4846" spans="2:5" ht="21.75" customHeight="1">
      <c r="B4846" s="36"/>
      <c r="C4846" s="38" t="s">
        <v>136</v>
      </c>
      <c r="D4846" s="41" t="str">
        <f>IF(Retenciones!$A147&lt;&gt;"",SUBSTITUTE(IF(ISNUMBER(SEARCH(" (",IF(ISNUMBER(SEARCH(" - ",Retenciones!$E147)),MID(Retenciones!$E147,SEARCH(" - ",Retenciones!$E147)+3,255),Retenciones!$E147))),LEFT(IF(ISNUMBER(SEARCH(" - ",Retenciones!$E147)),MID(Retenciones!$E147,SEARCH(" - ",Retenciones!$E147)+3,255),Retenciones!$E147),SEARCH(" (",IF(ISNUMBER(SEARCH(" - ",Retenciones!$E147)),MID(Retenciones!$E147,SEARCH(" - ",Retenciones!$E147)+3,255),Retenciones!$E147))-1),IF(ISNUMBER(SEARCH(" - ",Retenciones!$E147)),MID(Retenciones!$E147,SEARCH(" - ",Retenciones!$E147)+3,255),Retenciones!$E147)),"—","-"),"")</f>
        <v/>
      </c>
      <c r="E4846" s="37"/>
    </row>
    <row r="4847" spans="2:5" ht="21.75" customHeight="1">
      <c r="B4847" s="36"/>
      <c r="C4847" s="38" t="s">
        <v>137</v>
      </c>
      <c r="D4847" s="41" t="str">
        <f>IF(Retenciones!$A147&lt;&gt;"",IF(ISNUMBER(SEARCH(" - ",Retenciones!$F147)),MID(Retenciones!$F147,SEARCH(" - ",Retenciones!$F147)+3,255),Retenciones!$F147),"")</f>
        <v/>
      </c>
      <c r="E4847" s="37"/>
    </row>
    <row r="4848" spans="2:5" ht="21.75" customHeight="1">
      <c r="B4848" s="36"/>
      <c r="C4848" s="38" t="s">
        <v>138</v>
      </c>
      <c r="D4848" s="41" t="str">
        <f>IF(Retenciones!$A147&lt;&gt;"",Retenciones!$A147&amp;" Nro. "&amp;TEXT(Retenciones!$C147,"000000000000"),"")</f>
        <v/>
      </c>
      <c r="E4848" s="37"/>
    </row>
    <row r="4849" spans="2:5">
      <c r="B4849" s="36"/>
      <c r="C4849" s="38" t="s">
        <v>139</v>
      </c>
      <c r="D4849" s="42" t="str">
        <f>IF(Retenciones!$A147&lt;&gt;"","$ "&amp;IF(MID(TEXT(INT(ROUND(Retenciones!$D147,2)),"000000000000"),1,3)&lt;&gt;"000",TEXT(VALUE(MID(TEXT(INT(ROUND(Retenciones!$D147,2)),"000000000000"),1,3)),"0")&amp;"."&amp;MID(TEXT(INT(ROUND(Retenciones!$D147,2)),"000000000000"),4,3)&amp;"."&amp;MID(TEXT(INT(ROUND(Retenciones!$D147,2)),"000000000000"),7,3)&amp;"."&amp;MID(TEXT(INT(ROUND(Retenciones!$D147,2)),"000000000000"),10,3),IF(MID(TEXT(INT(ROUND(Retenciones!$D147,2)),"000000000000"),4,3)&lt;&gt;"000",TEXT(VALUE(MID(TEXT(INT(ROUND(Retenciones!$D147,2)),"000000000000"),4,3)),"0")&amp;"."&amp;MID(TEXT(INT(ROUND(Retenciones!$D147,2)),"000000000000"),7,3)&amp;"."&amp;MID(TEXT(INT(ROUND(Retenciones!$D147,2)),"000000000000"),10,3),IF(MID(TEXT(INT(ROUND(Retenciones!$D147,2)),"000000000000"),7,3)&lt;&gt;"000",TEXT(VALUE(MID(TEXT(INT(ROUND(Retenciones!$D147,2)),"000000000000"),7,3)),"0")&amp;"."&amp;MID(TEXT(INT(ROUND(Retenciones!$D147,2)),"000000000000"),10,3),TEXT(VALUE(MID(TEXT(INT(ROUND(Retenciones!$D147,2)),"000000000000"),10,3)),"0"))))&amp;","&amp;TEXT(ROUND((ROUND(Retenciones!$D147,2)-INT(ROUND(Retenciones!$D147,2)))*100,0),"00"),"")</f>
        <v/>
      </c>
      <c r="E4849" s="37"/>
    </row>
    <row r="4850" spans="2:5">
      <c r="B4850" s="36"/>
      <c r="C4850" s="38" t="s">
        <v>140</v>
      </c>
      <c r="D4850" s="39" t="str">
        <f>IF(Retenciones!$A147&lt;&gt;"","NO","")</f>
        <v/>
      </c>
      <c r="E4850" s="37"/>
    </row>
    <row r="4851" spans="2:5">
      <c r="B4851" s="36"/>
      <c r="C4851" s="38" t="s">
        <v>141</v>
      </c>
      <c r="D4851" s="43" t="str">
        <f>IF(Retenciones!$A147&lt;&gt;"","$ "&amp;IF(MID(TEXT(INT(ROUND(Retenciones!$K147,2)),"000000000000"),1,3)&lt;&gt;"000",TEXT(VALUE(MID(TEXT(INT(ROUND(Retenciones!$K147,2)),"000000000000"),1,3)),"0")&amp;"."&amp;MID(TEXT(INT(ROUND(Retenciones!$K147,2)),"000000000000"),4,3)&amp;"."&amp;MID(TEXT(INT(ROUND(Retenciones!$K147,2)),"000000000000"),7,3)&amp;"."&amp;MID(TEXT(INT(ROUND(Retenciones!$K147,2)),"000000000000"),10,3),IF(MID(TEXT(INT(ROUND(Retenciones!$K147,2)),"000000000000"),4,3)&lt;&gt;"000",TEXT(VALUE(MID(TEXT(INT(ROUND(Retenciones!$K147,2)),"000000000000"),4,3)),"0")&amp;"."&amp;MID(TEXT(INT(ROUND(Retenciones!$K147,2)),"000000000000"),7,3)&amp;"."&amp;MID(TEXT(INT(ROUND(Retenciones!$K147,2)),"000000000000"),10,3),IF(MID(TEXT(INT(ROUND(Retenciones!$K147,2)),"000000000000"),7,3)&lt;&gt;"000",TEXT(VALUE(MID(TEXT(INT(ROUND(Retenciones!$K147,2)),"000000000000"),7,3)),"0")&amp;"."&amp;MID(TEXT(INT(ROUND(Retenciones!$K147,2)),"000000000000"),10,3),TEXT(VALUE(MID(TEXT(INT(ROUND(Retenciones!$K147,2)),"000000000000"),10,3)),"0"))))&amp;","&amp;TEXT(ROUND((ROUND(Retenciones!$K147,2)-INT(ROUND(Retenciones!$K147,2)))*100,0),"00"),"")</f>
        <v/>
      </c>
      <c r="E4851" s="37"/>
    </row>
    <row r="4852" spans="2:5">
      <c r="B4852" s="36"/>
      <c r="E4852" s="37"/>
    </row>
    <row r="4853" spans="2:5">
      <c r="B4853" s="36"/>
      <c r="E4853" s="37"/>
    </row>
    <row r="4854" spans="2:5">
      <c r="B4854" s="36"/>
      <c r="C4854" s="44" t="s">
        <v>142</v>
      </c>
      <c r="D4854" s="45"/>
      <c r="E4854" s="37"/>
    </row>
    <row r="4855" spans="2:5">
      <c r="B4855" s="36"/>
      <c r="E4855" s="37"/>
    </row>
    <row r="4856" spans="2:5">
      <c r="B4856" s="36"/>
      <c r="C4856" s="38" t="s">
        <v>143</v>
      </c>
      <c r="D4856" s="39" t="str">
        <f>IF(Retenciones!$A147&lt;&gt;"",'Datos del Cliente'!$C$7,"")</f>
        <v/>
      </c>
      <c r="E4856" s="37"/>
    </row>
    <row r="4857" spans="2:5">
      <c r="B4857" s="36"/>
      <c r="C4857" s="38" t="s">
        <v>144</v>
      </c>
      <c r="D4857" s="39" t="str">
        <f>IF(Retenciones!$A147&lt;&gt;"",'Datos del Cliente'!$C$14,"")</f>
        <v/>
      </c>
      <c r="E4857" s="37"/>
    </row>
    <row r="4858" spans="2:5">
      <c r="B4858" s="36"/>
      <c r="E4858" s="37"/>
    </row>
    <row r="4859" spans="2:5" ht="15" customHeight="1">
      <c r="B4859" s="36"/>
      <c r="C4859" s="84" t="s">
        <v>145</v>
      </c>
      <c r="D4859" s="84"/>
      <c r="E4859" s="37"/>
    </row>
    <row r="4860" spans="2:5">
      <c r="B4860" s="36"/>
      <c r="C4860" s="84"/>
      <c r="D4860" s="84"/>
      <c r="E4860" s="37"/>
    </row>
    <row r="4861" spans="2:5">
      <c r="B4861" s="36"/>
      <c r="C4861" s="84"/>
      <c r="D4861" s="84"/>
      <c r="E4861" s="37"/>
    </row>
    <row r="4862" spans="2:5">
      <c r="B4862" s="46"/>
      <c r="C4862" s="47"/>
      <c r="D4862" s="47"/>
      <c r="E4862" s="48"/>
    </row>
    <row r="4864" spans="2:5" ht="25.5" customHeight="1">
      <c r="B4864" s="34"/>
      <c r="C4864" s="85" t="s">
        <v>127</v>
      </c>
      <c r="D4864" s="85"/>
      <c r="E4864" s="35"/>
    </row>
    <row r="4865" spans="2:5">
      <c r="B4865" s="36"/>
      <c r="E4865" s="37"/>
    </row>
    <row r="4866" spans="2:5">
      <c r="B4866" s="36"/>
      <c r="C4866" s="38" t="s">
        <v>128</v>
      </c>
      <c r="D4866" s="39" t="str">
        <f>IF(Retenciones!$A148&lt;&gt;"","0000-"&amp;TEXT(Retenciones!$I148,"YYYY")&amp;"-"&amp;TEXT((N('Datos del Cliente'!$C$17)+COUNTIF(Retenciones!$A$5:$A148,"&lt;&gt;")),"000000"),"")</f>
        <v/>
      </c>
      <c r="E4866" s="37"/>
    </row>
    <row r="4867" spans="2:5">
      <c r="B4867" s="36"/>
      <c r="C4867" s="38" t="s">
        <v>129</v>
      </c>
      <c r="D4867" s="39" t="str">
        <f>IF(Retenciones!$A148&lt;&gt;"",TEXT(Retenciones!$I148,"DD/MM/YYYY"),"")</f>
        <v/>
      </c>
      <c r="E4867" s="37"/>
    </row>
    <row r="4868" spans="2:5">
      <c r="B4868" s="36"/>
      <c r="E4868" s="37"/>
    </row>
    <row r="4869" spans="2:5">
      <c r="B4869" s="36"/>
      <c r="C4869" s="86" t="s">
        <v>130</v>
      </c>
      <c r="D4869" s="86"/>
      <c r="E4869" s="37"/>
    </row>
    <row r="4870" spans="2:5">
      <c r="B4870" s="36"/>
      <c r="C4870" s="38" t="s">
        <v>131</v>
      </c>
      <c r="D4870" s="39" t="str">
        <f>IF(Retenciones!$A148&lt;&gt;"",'Datos del Cliente'!$C$7,"")</f>
        <v/>
      </c>
      <c r="E4870" s="37"/>
    </row>
    <row r="4871" spans="2:5">
      <c r="B4871" s="36"/>
      <c r="C4871" s="38" t="s">
        <v>132</v>
      </c>
      <c r="D4871" s="40" t="str">
        <f>IFERROR(IF(Retenciones!$A148&lt;&gt;"",+('Datos del Cliente'!$C$8),""),"")</f>
        <v/>
      </c>
      <c r="E4871" s="37"/>
    </row>
    <row r="4872" spans="2:5" ht="25.5" customHeight="1">
      <c r="B4872" s="36"/>
      <c r="C4872" s="38" t="s">
        <v>133</v>
      </c>
      <c r="D4872" s="41" t="str">
        <f>IF(Retenciones!$A148&lt;&gt;"",'Datos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872" s="37"/>
    </row>
    <row r="4873" spans="2:5">
      <c r="B4873" s="36"/>
      <c r="E4873" s="37"/>
    </row>
    <row r="4874" spans="2:5">
      <c r="B4874" s="36"/>
      <c r="C4874" s="86" t="s">
        <v>134</v>
      </c>
      <c r="D4874" s="86"/>
      <c r="E4874" s="37"/>
    </row>
    <row r="4875" spans="2:5">
      <c r="B4875" s="36"/>
      <c r="C4875" s="38" t="s">
        <v>131</v>
      </c>
      <c r="D4875" s="39" t="str">
        <f>IFERROR(IF(Retenciones!$A148&lt;&gt;"",INDEX('Sujetos Retenidos'!$B$5:$B$204,MATCH(Retenciones!$O148,'Sujetos Retenidos'!$A$5:$A$204,0)),""),"")</f>
        <v/>
      </c>
      <c r="E4875" s="37"/>
    </row>
    <row r="4876" spans="2:5">
      <c r="B4876" s="36"/>
      <c r="C4876" s="38" t="s">
        <v>132</v>
      </c>
      <c r="D4876" s="40" t="str">
        <f>IFERROR(IF(Retenciones!$A148&lt;&gt;"",+INDEX('Sujetos Retenidos'!$A$5:$A$204,MATCH(Retenciones!$O148,'Sujetos Retenidos'!$A$5:$A$204,0)),""),"")</f>
        <v/>
      </c>
      <c r="E4876" s="37"/>
    </row>
    <row r="4877" spans="2:5" ht="25.5" customHeight="1">
      <c r="B4877" s="36"/>
      <c r="C4877" s="38" t="s">
        <v>133</v>
      </c>
      <c r="D4877" s="41" t="str">
        <f>IFERROR(IF(Retenciones!$A148&lt;&gt;"",INDEX('Sujetos Retenidos'!$C$5:$C$204,MATCH(Retenciones!$O148,'Sujetos Retenidos'!$A$5:$A$204,0))&amp;" Localidad: "&amp;INDEX('Sujetos Retenidos'!$D$5:$D$204,MATCH(Retenciones!$O148,'Sujetos Retenidos'!$A$5:$A$204,0))&amp;" Provincia: "&amp;IF(ISNUMBER(SEARCH(" - ",INDEX('Sujetos Retenidos'!$E$5:$E$204,MATCH(Retenciones!$O148,'Sujetos Retenidos'!$A$5:$A$204,0)))),MID(INDEX('Sujetos Retenidos'!$E$5:$E$204,MATCH(Retenciones!$O148,'Sujetos Retenidos'!$A$5:$A$204,0)),SEARCH(" - ",INDEX('Sujetos Retenidos'!$E$5:$E$204,MATCH(Retenciones!$O148,'Sujetos Retenidos'!$A$5:$A$204,0)))+3,255),INDEX('Sujetos Retenidos'!$E$5:$E$204,MATCH(Retenciones!$O148,'Sujetos Retenidos'!$A$5:$A$204,0)))&amp;" C.P.: "&amp;INDEX('Sujetos Retenidos'!$F$5:$F$204,MATCH(Retenciones!$O148,'Sujetos Retenidos'!$A$5:$A$204,0)),""),"")</f>
        <v/>
      </c>
      <c r="E4877" s="37"/>
    </row>
    <row r="4878" spans="2:5">
      <c r="B4878" s="36"/>
      <c r="E4878" s="37"/>
    </row>
    <row r="4879" spans="2:5">
      <c r="B4879" s="36"/>
      <c r="C4879" s="86" t="s">
        <v>135</v>
      </c>
      <c r="D4879" s="86"/>
      <c r="E4879" s="37"/>
    </row>
    <row r="4880" spans="2:5" ht="21.75" customHeight="1">
      <c r="B4880" s="36"/>
      <c r="C4880" s="38" t="s">
        <v>136</v>
      </c>
      <c r="D4880" s="41" t="str">
        <f>IF(Retenciones!$A148&lt;&gt;"",SUBSTITUTE(IF(ISNUMBER(SEARCH(" (",IF(ISNUMBER(SEARCH(" - ",Retenciones!$E148)),MID(Retenciones!$E148,SEARCH(" - ",Retenciones!$E148)+3,255),Retenciones!$E148))),LEFT(IF(ISNUMBER(SEARCH(" - ",Retenciones!$E148)),MID(Retenciones!$E148,SEARCH(" - ",Retenciones!$E148)+3,255),Retenciones!$E148),SEARCH(" (",IF(ISNUMBER(SEARCH(" - ",Retenciones!$E148)),MID(Retenciones!$E148,SEARCH(" - ",Retenciones!$E148)+3,255),Retenciones!$E148))-1),IF(ISNUMBER(SEARCH(" - ",Retenciones!$E148)),MID(Retenciones!$E148,SEARCH(" - ",Retenciones!$E148)+3,255),Retenciones!$E148)),"—","-"),"")</f>
        <v/>
      </c>
      <c r="E4880" s="37"/>
    </row>
    <row r="4881" spans="2:5" ht="21.75" customHeight="1">
      <c r="B4881" s="36"/>
      <c r="C4881" s="38" t="s">
        <v>137</v>
      </c>
      <c r="D4881" s="41" t="str">
        <f>IF(Retenciones!$A148&lt;&gt;"",IF(ISNUMBER(SEARCH(" - ",Retenciones!$F148)),MID(Retenciones!$F148,SEARCH(" - ",Retenciones!$F148)+3,255),Retenciones!$F148),"")</f>
        <v/>
      </c>
      <c r="E4881" s="37"/>
    </row>
    <row r="4882" spans="2:5" ht="21.75" customHeight="1">
      <c r="B4882" s="36"/>
      <c r="C4882" s="38" t="s">
        <v>138</v>
      </c>
      <c r="D4882" s="41" t="str">
        <f>IF(Retenciones!$A148&lt;&gt;"",Retenciones!$A148&amp;" Nro. "&amp;TEXT(Retenciones!$C148,"000000000000"),"")</f>
        <v/>
      </c>
      <c r="E4882" s="37"/>
    </row>
    <row r="4883" spans="2:5">
      <c r="B4883" s="36"/>
      <c r="C4883" s="38" t="s">
        <v>139</v>
      </c>
      <c r="D4883" s="42" t="str">
        <f>IF(Retenciones!$A148&lt;&gt;"","$ "&amp;IF(MID(TEXT(INT(ROUND(Retenciones!$D148,2)),"000000000000"),1,3)&lt;&gt;"000",TEXT(VALUE(MID(TEXT(INT(ROUND(Retenciones!$D148,2)),"000000000000"),1,3)),"0")&amp;"."&amp;MID(TEXT(INT(ROUND(Retenciones!$D148,2)),"000000000000"),4,3)&amp;"."&amp;MID(TEXT(INT(ROUND(Retenciones!$D148,2)),"000000000000"),7,3)&amp;"."&amp;MID(TEXT(INT(ROUND(Retenciones!$D148,2)),"000000000000"),10,3),IF(MID(TEXT(INT(ROUND(Retenciones!$D148,2)),"000000000000"),4,3)&lt;&gt;"000",TEXT(VALUE(MID(TEXT(INT(ROUND(Retenciones!$D148,2)),"000000000000"),4,3)),"0")&amp;"."&amp;MID(TEXT(INT(ROUND(Retenciones!$D148,2)),"000000000000"),7,3)&amp;"."&amp;MID(TEXT(INT(ROUND(Retenciones!$D148,2)),"000000000000"),10,3),IF(MID(TEXT(INT(ROUND(Retenciones!$D148,2)),"000000000000"),7,3)&lt;&gt;"000",TEXT(VALUE(MID(TEXT(INT(ROUND(Retenciones!$D148,2)),"000000000000"),7,3)),"0")&amp;"."&amp;MID(TEXT(INT(ROUND(Retenciones!$D148,2)),"000000000000"),10,3),TEXT(VALUE(MID(TEXT(INT(ROUND(Retenciones!$D148,2)),"000000000000"),10,3)),"0"))))&amp;","&amp;TEXT(ROUND((ROUND(Retenciones!$D148,2)-INT(ROUND(Retenciones!$D148,2)))*100,0),"00"),"")</f>
        <v/>
      </c>
      <c r="E4883" s="37"/>
    </row>
    <row r="4884" spans="2:5">
      <c r="B4884" s="36"/>
      <c r="C4884" s="38" t="s">
        <v>140</v>
      </c>
      <c r="D4884" s="39" t="str">
        <f>IF(Retenciones!$A148&lt;&gt;"","NO","")</f>
        <v/>
      </c>
      <c r="E4884" s="37"/>
    </row>
    <row r="4885" spans="2:5">
      <c r="B4885" s="36"/>
      <c r="C4885" s="38" t="s">
        <v>141</v>
      </c>
      <c r="D4885" s="43" t="str">
        <f>IF(Retenciones!$A148&lt;&gt;"","$ "&amp;IF(MID(TEXT(INT(ROUND(Retenciones!$K148,2)),"000000000000"),1,3)&lt;&gt;"000",TEXT(VALUE(MID(TEXT(INT(ROUND(Retenciones!$K148,2)),"000000000000"),1,3)),"0")&amp;"."&amp;MID(TEXT(INT(ROUND(Retenciones!$K148,2)),"000000000000"),4,3)&amp;"."&amp;MID(TEXT(INT(ROUND(Retenciones!$K148,2)),"000000000000"),7,3)&amp;"."&amp;MID(TEXT(INT(ROUND(Retenciones!$K148,2)),"000000000000"),10,3),IF(MID(TEXT(INT(ROUND(Retenciones!$K148,2)),"000000000000"),4,3)&lt;&gt;"000",TEXT(VALUE(MID(TEXT(INT(ROUND(Retenciones!$K148,2)),"000000000000"),4,3)),"0")&amp;"."&amp;MID(TEXT(INT(ROUND(Retenciones!$K148,2)),"000000000000"),7,3)&amp;"."&amp;MID(TEXT(INT(ROUND(Retenciones!$K148,2)),"000000000000"),10,3),IF(MID(TEXT(INT(ROUND(Retenciones!$K148,2)),"000000000000"),7,3)&lt;&gt;"000",TEXT(VALUE(MID(TEXT(INT(ROUND(Retenciones!$K148,2)),"000000000000"),7,3)),"0")&amp;"."&amp;MID(TEXT(INT(ROUND(Retenciones!$K148,2)),"000000000000"),10,3),TEXT(VALUE(MID(TEXT(INT(ROUND(Retenciones!$K148,2)),"000000000000"),10,3)),"0"))))&amp;","&amp;TEXT(ROUND((ROUND(Retenciones!$K148,2)-INT(ROUND(Retenciones!$K148,2)))*100,0),"00"),"")</f>
        <v/>
      </c>
      <c r="E4885" s="37"/>
    </row>
    <row r="4886" spans="2:5">
      <c r="B4886" s="36"/>
      <c r="E4886" s="37"/>
    </row>
    <row r="4887" spans="2:5">
      <c r="B4887" s="36"/>
      <c r="E4887" s="37"/>
    </row>
    <row r="4888" spans="2:5">
      <c r="B4888" s="36"/>
      <c r="C4888" s="44" t="s">
        <v>142</v>
      </c>
      <c r="D4888" s="45"/>
      <c r="E4888" s="37"/>
    </row>
    <row r="4889" spans="2:5">
      <c r="B4889" s="36"/>
      <c r="E4889" s="37"/>
    </row>
    <row r="4890" spans="2:5">
      <c r="B4890" s="36"/>
      <c r="C4890" s="38" t="s">
        <v>143</v>
      </c>
      <c r="D4890" s="39" t="str">
        <f>IF(Retenciones!$A148&lt;&gt;"",'Datos del Cliente'!$C$7,"")</f>
        <v/>
      </c>
      <c r="E4890" s="37"/>
    </row>
    <row r="4891" spans="2:5">
      <c r="B4891" s="36"/>
      <c r="C4891" s="38" t="s">
        <v>144</v>
      </c>
      <c r="D4891" s="39" t="str">
        <f>IF(Retenciones!$A148&lt;&gt;"",'Datos del Cliente'!$C$14,"")</f>
        <v/>
      </c>
      <c r="E4891" s="37"/>
    </row>
    <row r="4892" spans="2:5">
      <c r="B4892" s="36"/>
      <c r="E4892" s="37"/>
    </row>
    <row r="4893" spans="2:5" ht="15" customHeight="1">
      <c r="B4893" s="36"/>
      <c r="C4893" s="84" t="s">
        <v>145</v>
      </c>
      <c r="D4893" s="84"/>
      <c r="E4893" s="37"/>
    </row>
    <row r="4894" spans="2:5">
      <c r="B4894" s="36"/>
      <c r="C4894" s="84"/>
      <c r="D4894" s="84"/>
      <c r="E4894" s="37"/>
    </row>
    <row r="4895" spans="2:5">
      <c r="B4895" s="36"/>
      <c r="C4895" s="84"/>
      <c r="D4895" s="84"/>
      <c r="E4895" s="37"/>
    </row>
    <row r="4896" spans="2:5">
      <c r="B4896" s="46"/>
      <c r="C4896" s="47"/>
      <c r="D4896" s="47"/>
      <c r="E4896" s="48"/>
    </row>
    <row r="4898" spans="2:5" ht="25.5" customHeight="1">
      <c r="B4898" s="34"/>
      <c r="C4898" s="85" t="s">
        <v>127</v>
      </c>
      <c r="D4898" s="85"/>
      <c r="E4898" s="35"/>
    </row>
    <row r="4899" spans="2:5">
      <c r="B4899" s="36"/>
      <c r="E4899" s="37"/>
    </row>
    <row r="4900" spans="2:5">
      <c r="B4900" s="36"/>
      <c r="C4900" s="38" t="s">
        <v>128</v>
      </c>
      <c r="D4900" s="39" t="str">
        <f>IF(Retenciones!$A149&lt;&gt;"","0000-"&amp;TEXT(Retenciones!$I149,"YYYY")&amp;"-"&amp;TEXT((N('Datos del Cliente'!$C$17)+COUNTIF(Retenciones!$A$5:$A149,"&lt;&gt;")),"000000"),"")</f>
        <v/>
      </c>
      <c r="E4900" s="37"/>
    </row>
    <row r="4901" spans="2:5">
      <c r="B4901" s="36"/>
      <c r="C4901" s="38" t="s">
        <v>129</v>
      </c>
      <c r="D4901" s="39" t="str">
        <f>IF(Retenciones!$A149&lt;&gt;"",TEXT(Retenciones!$I149,"DD/MM/YYYY"),"")</f>
        <v/>
      </c>
      <c r="E4901" s="37"/>
    </row>
    <row r="4902" spans="2:5">
      <c r="B4902" s="36"/>
      <c r="E4902" s="37"/>
    </row>
    <row r="4903" spans="2:5">
      <c r="B4903" s="36"/>
      <c r="C4903" s="86" t="s">
        <v>130</v>
      </c>
      <c r="D4903" s="86"/>
      <c r="E4903" s="37"/>
    </row>
    <row r="4904" spans="2:5">
      <c r="B4904" s="36"/>
      <c r="C4904" s="38" t="s">
        <v>131</v>
      </c>
      <c r="D4904" s="39" t="str">
        <f>IF(Retenciones!$A149&lt;&gt;"",'Datos del Cliente'!$C$7,"")</f>
        <v/>
      </c>
      <c r="E4904" s="37"/>
    </row>
    <row r="4905" spans="2:5">
      <c r="B4905" s="36"/>
      <c r="C4905" s="38" t="s">
        <v>132</v>
      </c>
      <c r="D4905" s="40" t="str">
        <f>IFERROR(IF(Retenciones!$A149&lt;&gt;"",+('Datos del Cliente'!$C$8),""),"")</f>
        <v/>
      </c>
      <c r="E4905" s="37"/>
    </row>
    <row r="4906" spans="2:5" ht="25.5" customHeight="1">
      <c r="B4906" s="36"/>
      <c r="C4906" s="38" t="s">
        <v>133</v>
      </c>
      <c r="D4906" s="41" t="str">
        <f>IF(Retenciones!$A149&lt;&gt;"",'Datos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906" s="37"/>
    </row>
    <row r="4907" spans="2:5">
      <c r="B4907" s="36"/>
      <c r="E4907" s="37"/>
    </row>
    <row r="4908" spans="2:5">
      <c r="B4908" s="36"/>
      <c r="C4908" s="86" t="s">
        <v>134</v>
      </c>
      <c r="D4908" s="86"/>
      <c r="E4908" s="37"/>
    </row>
    <row r="4909" spans="2:5">
      <c r="B4909" s="36"/>
      <c r="C4909" s="38" t="s">
        <v>131</v>
      </c>
      <c r="D4909" s="39" t="str">
        <f>IFERROR(IF(Retenciones!$A149&lt;&gt;"",INDEX('Sujetos Retenidos'!$B$5:$B$204,MATCH(Retenciones!$O149,'Sujetos Retenidos'!$A$5:$A$204,0)),""),"")</f>
        <v/>
      </c>
      <c r="E4909" s="37"/>
    </row>
    <row r="4910" spans="2:5">
      <c r="B4910" s="36"/>
      <c r="C4910" s="38" t="s">
        <v>132</v>
      </c>
      <c r="D4910" s="40" t="str">
        <f>IFERROR(IF(Retenciones!$A149&lt;&gt;"",+INDEX('Sujetos Retenidos'!$A$5:$A$204,MATCH(Retenciones!$O149,'Sujetos Retenidos'!$A$5:$A$204,0)),""),"")</f>
        <v/>
      </c>
      <c r="E4910" s="37"/>
    </row>
    <row r="4911" spans="2:5" ht="25.5" customHeight="1">
      <c r="B4911" s="36"/>
      <c r="C4911" s="38" t="s">
        <v>133</v>
      </c>
      <c r="D4911" s="41" t="str">
        <f>IFERROR(IF(Retenciones!$A149&lt;&gt;"",INDEX('Sujetos Retenidos'!$C$5:$C$204,MATCH(Retenciones!$O149,'Sujetos Retenidos'!$A$5:$A$204,0))&amp;" Localidad: "&amp;INDEX('Sujetos Retenidos'!$D$5:$D$204,MATCH(Retenciones!$O149,'Sujetos Retenidos'!$A$5:$A$204,0))&amp;" Provincia: "&amp;IF(ISNUMBER(SEARCH(" - ",INDEX('Sujetos Retenidos'!$E$5:$E$204,MATCH(Retenciones!$O149,'Sujetos Retenidos'!$A$5:$A$204,0)))),MID(INDEX('Sujetos Retenidos'!$E$5:$E$204,MATCH(Retenciones!$O149,'Sujetos Retenidos'!$A$5:$A$204,0)),SEARCH(" - ",INDEX('Sujetos Retenidos'!$E$5:$E$204,MATCH(Retenciones!$O149,'Sujetos Retenidos'!$A$5:$A$204,0)))+3,255),INDEX('Sujetos Retenidos'!$E$5:$E$204,MATCH(Retenciones!$O149,'Sujetos Retenidos'!$A$5:$A$204,0)))&amp;" C.P.: "&amp;INDEX('Sujetos Retenidos'!$F$5:$F$204,MATCH(Retenciones!$O149,'Sujetos Retenidos'!$A$5:$A$204,0)),""),"")</f>
        <v/>
      </c>
      <c r="E4911" s="37"/>
    </row>
    <row r="4912" spans="2:5">
      <c r="B4912" s="36"/>
      <c r="E4912" s="37"/>
    </row>
    <row r="4913" spans="2:5">
      <c r="B4913" s="36"/>
      <c r="C4913" s="86" t="s">
        <v>135</v>
      </c>
      <c r="D4913" s="86"/>
      <c r="E4913" s="37"/>
    </row>
    <row r="4914" spans="2:5" ht="21.75" customHeight="1">
      <c r="B4914" s="36"/>
      <c r="C4914" s="38" t="s">
        <v>136</v>
      </c>
      <c r="D4914" s="41" t="str">
        <f>IF(Retenciones!$A149&lt;&gt;"",SUBSTITUTE(IF(ISNUMBER(SEARCH(" (",IF(ISNUMBER(SEARCH(" - ",Retenciones!$E149)),MID(Retenciones!$E149,SEARCH(" - ",Retenciones!$E149)+3,255),Retenciones!$E149))),LEFT(IF(ISNUMBER(SEARCH(" - ",Retenciones!$E149)),MID(Retenciones!$E149,SEARCH(" - ",Retenciones!$E149)+3,255),Retenciones!$E149),SEARCH(" (",IF(ISNUMBER(SEARCH(" - ",Retenciones!$E149)),MID(Retenciones!$E149,SEARCH(" - ",Retenciones!$E149)+3,255),Retenciones!$E149))-1),IF(ISNUMBER(SEARCH(" - ",Retenciones!$E149)),MID(Retenciones!$E149,SEARCH(" - ",Retenciones!$E149)+3,255),Retenciones!$E149)),"—","-"),"")</f>
        <v/>
      </c>
      <c r="E4914" s="37"/>
    </row>
    <row r="4915" spans="2:5" ht="21.75" customHeight="1">
      <c r="B4915" s="36"/>
      <c r="C4915" s="38" t="s">
        <v>137</v>
      </c>
      <c r="D4915" s="41" t="str">
        <f>IF(Retenciones!$A149&lt;&gt;"",IF(ISNUMBER(SEARCH(" - ",Retenciones!$F149)),MID(Retenciones!$F149,SEARCH(" - ",Retenciones!$F149)+3,255),Retenciones!$F149),"")</f>
        <v/>
      </c>
      <c r="E4915" s="37"/>
    </row>
    <row r="4916" spans="2:5" ht="21.75" customHeight="1">
      <c r="B4916" s="36"/>
      <c r="C4916" s="38" t="s">
        <v>138</v>
      </c>
      <c r="D4916" s="41" t="str">
        <f>IF(Retenciones!$A149&lt;&gt;"",Retenciones!$A149&amp;" Nro. "&amp;TEXT(Retenciones!$C149,"000000000000"),"")</f>
        <v/>
      </c>
      <c r="E4916" s="37"/>
    </row>
    <row r="4917" spans="2:5">
      <c r="B4917" s="36"/>
      <c r="C4917" s="38" t="s">
        <v>139</v>
      </c>
      <c r="D4917" s="42" t="str">
        <f>IF(Retenciones!$A149&lt;&gt;"","$ "&amp;IF(MID(TEXT(INT(ROUND(Retenciones!$D149,2)),"000000000000"),1,3)&lt;&gt;"000",TEXT(VALUE(MID(TEXT(INT(ROUND(Retenciones!$D149,2)),"000000000000"),1,3)),"0")&amp;"."&amp;MID(TEXT(INT(ROUND(Retenciones!$D149,2)),"000000000000"),4,3)&amp;"."&amp;MID(TEXT(INT(ROUND(Retenciones!$D149,2)),"000000000000"),7,3)&amp;"."&amp;MID(TEXT(INT(ROUND(Retenciones!$D149,2)),"000000000000"),10,3),IF(MID(TEXT(INT(ROUND(Retenciones!$D149,2)),"000000000000"),4,3)&lt;&gt;"000",TEXT(VALUE(MID(TEXT(INT(ROUND(Retenciones!$D149,2)),"000000000000"),4,3)),"0")&amp;"."&amp;MID(TEXT(INT(ROUND(Retenciones!$D149,2)),"000000000000"),7,3)&amp;"."&amp;MID(TEXT(INT(ROUND(Retenciones!$D149,2)),"000000000000"),10,3),IF(MID(TEXT(INT(ROUND(Retenciones!$D149,2)),"000000000000"),7,3)&lt;&gt;"000",TEXT(VALUE(MID(TEXT(INT(ROUND(Retenciones!$D149,2)),"000000000000"),7,3)),"0")&amp;"."&amp;MID(TEXT(INT(ROUND(Retenciones!$D149,2)),"000000000000"),10,3),TEXT(VALUE(MID(TEXT(INT(ROUND(Retenciones!$D149,2)),"000000000000"),10,3)),"0"))))&amp;","&amp;TEXT(ROUND((ROUND(Retenciones!$D149,2)-INT(ROUND(Retenciones!$D149,2)))*100,0),"00"),"")</f>
        <v/>
      </c>
      <c r="E4917" s="37"/>
    </row>
    <row r="4918" spans="2:5">
      <c r="B4918" s="36"/>
      <c r="C4918" s="38" t="s">
        <v>140</v>
      </c>
      <c r="D4918" s="39" t="str">
        <f>IF(Retenciones!$A149&lt;&gt;"","NO","")</f>
        <v/>
      </c>
      <c r="E4918" s="37"/>
    </row>
    <row r="4919" spans="2:5">
      <c r="B4919" s="36"/>
      <c r="C4919" s="38" t="s">
        <v>141</v>
      </c>
      <c r="D4919" s="43" t="str">
        <f>IF(Retenciones!$A149&lt;&gt;"","$ "&amp;IF(MID(TEXT(INT(ROUND(Retenciones!$K149,2)),"000000000000"),1,3)&lt;&gt;"000",TEXT(VALUE(MID(TEXT(INT(ROUND(Retenciones!$K149,2)),"000000000000"),1,3)),"0")&amp;"."&amp;MID(TEXT(INT(ROUND(Retenciones!$K149,2)),"000000000000"),4,3)&amp;"."&amp;MID(TEXT(INT(ROUND(Retenciones!$K149,2)),"000000000000"),7,3)&amp;"."&amp;MID(TEXT(INT(ROUND(Retenciones!$K149,2)),"000000000000"),10,3),IF(MID(TEXT(INT(ROUND(Retenciones!$K149,2)),"000000000000"),4,3)&lt;&gt;"000",TEXT(VALUE(MID(TEXT(INT(ROUND(Retenciones!$K149,2)),"000000000000"),4,3)),"0")&amp;"."&amp;MID(TEXT(INT(ROUND(Retenciones!$K149,2)),"000000000000"),7,3)&amp;"."&amp;MID(TEXT(INT(ROUND(Retenciones!$K149,2)),"000000000000"),10,3),IF(MID(TEXT(INT(ROUND(Retenciones!$K149,2)),"000000000000"),7,3)&lt;&gt;"000",TEXT(VALUE(MID(TEXT(INT(ROUND(Retenciones!$K149,2)),"000000000000"),7,3)),"0")&amp;"."&amp;MID(TEXT(INT(ROUND(Retenciones!$K149,2)),"000000000000"),10,3),TEXT(VALUE(MID(TEXT(INT(ROUND(Retenciones!$K149,2)),"000000000000"),10,3)),"0"))))&amp;","&amp;TEXT(ROUND((ROUND(Retenciones!$K149,2)-INT(ROUND(Retenciones!$K149,2)))*100,0),"00"),"")</f>
        <v/>
      </c>
      <c r="E4919" s="37"/>
    </row>
    <row r="4920" spans="2:5">
      <c r="B4920" s="36"/>
      <c r="E4920" s="37"/>
    </row>
    <row r="4921" spans="2:5">
      <c r="B4921" s="36"/>
      <c r="E4921" s="37"/>
    </row>
    <row r="4922" spans="2:5">
      <c r="B4922" s="36"/>
      <c r="C4922" s="44" t="s">
        <v>142</v>
      </c>
      <c r="D4922" s="45"/>
      <c r="E4922" s="37"/>
    </row>
    <row r="4923" spans="2:5">
      <c r="B4923" s="36"/>
      <c r="E4923" s="37"/>
    </row>
    <row r="4924" spans="2:5">
      <c r="B4924" s="36"/>
      <c r="C4924" s="38" t="s">
        <v>143</v>
      </c>
      <c r="D4924" s="39" t="str">
        <f>IF(Retenciones!$A149&lt;&gt;"",'Datos del Cliente'!$C$7,"")</f>
        <v/>
      </c>
      <c r="E4924" s="37"/>
    </row>
    <row r="4925" spans="2:5">
      <c r="B4925" s="36"/>
      <c r="C4925" s="38" t="s">
        <v>144</v>
      </c>
      <c r="D4925" s="39" t="str">
        <f>IF(Retenciones!$A149&lt;&gt;"",'Datos del Cliente'!$C$14,"")</f>
        <v/>
      </c>
      <c r="E4925" s="37"/>
    </row>
    <row r="4926" spans="2:5">
      <c r="B4926" s="36"/>
      <c r="E4926" s="37"/>
    </row>
    <row r="4927" spans="2:5" ht="15" customHeight="1">
      <c r="B4927" s="36"/>
      <c r="C4927" s="84" t="s">
        <v>145</v>
      </c>
      <c r="D4927" s="84"/>
      <c r="E4927" s="37"/>
    </row>
    <row r="4928" spans="2:5">
      <c r="B4928" s="36"/>
      <c r="C4928" s="84"/>
      <c r="D4928" s="84"/>
      <c r="E4928" s="37"/>
    </row>
    <row r="4929" spans="2:5">
      <c r="B4929" s="36"/>
      <c r="C4929" s="84"/>
      <c r="D4929" s="84"/>
      <c r="E4929" s="37"/>
    </row>
    <row r="4930" spans="2:5">
      <c r="B4930" s="46"/>
      <c r="C4930" s="47"/>
      <c r="D4930" s="47"/>
      <c r="E4930" s="48"/>
    </row>
    <row r="4932" spans="2:5" ht="25.5" customHeight="1">
      <c r="B4932" s="34"/>
      <c r="C4932" s="85" t="s">
        <v>127</v>
      </c>
      <c r="D4932" s="85"/>
      <c r="E4932" s="35"/>
    </row>
    <row r="4933" spans="2:5">
      <c r="B4933" s="36"/>
      <c r="E4933" s="37"/>
    </row>
    <row r="4934" spans="2:5">
      <c r="B4934" s="36"/>
      <c r="C4934" s="38" t="s">
        <v>128</v>
      </c>
      <c r="D4934" s="39" t="str">
        <f>IF(Retenciones!$A150&lt;&gt;"","0000-"&amp;TEXT(Retenciones!$I150,"YYYY")&amp;"-"&amp;TEXT((N('Datos del Cliente'!$C$17)+COUNTIF(Retenciones!$A$5:$A150,"&lt;&gt;")),"000000"),"")</f>
        <v/>
      </c>
      <c r="E4934" s="37"/>
    </row>
    <row r="4935" spans="2:5">
      <c r="B4935" s="36"/>
      <c r="C4935" s="38" t="s">
        <v>129</v>
      </c>
      <c r="D4935" s="39" t="str">
        <f>IF(Retenciones!$A150&lt;&gt;"",TEXT(Retenciones!$I150,"DD/MM/YYYY"),"")</f>
        <v/>
      </c>
      <c r="E4935" s="37"/>
    </row>
    <row r="4936" spans="2:5">
      <c r="B4936" s="36"/>
      <c r="E4936" s="37"/>
    </row>
    <row r="4937" spans="2:5">
      <c r="B4937" s="36"/>
      <c r="C4937" s="86" t="s">
        <v>130</v>
      </c>
      <c r="D4937" s="86"/>
      <c r="E4937" s="37"/>
    </row>
    <row r="4938" spans="2:5">
      <c r="B4938" s="36"/>
      <c r="C4938" s="38" t="s">
        <v>131</v>
      </c>
      <c r="D4938" s="39" t="str">
        <f>IF(Retenciones!$A150&lt;&gt;"",'Datos del Cliente'!$C$7,"")</f>
        <v/>
      </c>
      <c r="E4938" s="37"/>
    </row>
    <row r="4939" spans="2:5">
      <c r="B4939" s="36"/>
      <c r="C4939" s="38" t="s">
        <v>132</v>
      </c>
      <c r="D4939" s="40" t="str">
        <f>IFERROR(IF(Retenciones!$A150&lt;&gt;"",+('Datos del Cliente'!$C$8),""),"")</f>
        <v/>
      </c>
      <c r="E4939" s="37"/>
    </row>
    <row r="4940" spans="2:5" ht="25.5" customHeight="1">
      <c r="B4940" s="36"/>
      <c r="C4940" s="38" t="s">
        <v>133</v>
      </c>
      <c r="D4940" s="41" t="str">
        <f>IF(Retenciones!$A150&lt;&gt;"",'Datos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940" s="37"/>
    </row>
    <row r="4941" spans="2:5">
      <c r="B4941" s="36"/>
      <c r="E4941" s="37"/>
    </row>
    <row r="4942" spans="2:5">
      <c r="B4942" s="36"/>
      <c r="C4942" s="86" t="s">
        <v>134</v>
      </c>
      <c r="D4942" s="86"/>
      <c r="E4942" s="37"/>
    </row>
    <row r="4943" spans="2:5">
      <c r="B4943" s="36"/>
      <c r="C4943" s="38" t="s">
        <v>131</v>
      </c>
      <c r="D4943" s="39" t="str">
        <f>IFERROR(IF(Retenciones!$A150&lt;&gt;"",INDEX('Sujetos Retenidos'!$B$5:$B$204,MATCH(Retenciones!$O150,'Sujetos Retenidos'!$A$5:$A$204,0)),""),"")</f>
        <v/>
      </c>
      <c r="E4943" s="37"/>
    </row>
    <row r="4944" spans="2:5">
      <c r="B4944" s="36"/>
      <c r="C4944" s="38" t="s">
        <v>132</v>
      </c>
      <c r="D4944" s="40" t="str">
        <f>IFERROR(IF(Retenciones!$A150&lt;&gt;"",+INDEX('Sujetos Retenidos'!$A$5:$A$204,MATCH(Retenciones!$O150,'Sujetos Retenidos'!$A$5:$A$204,0)),""),"")</f>
        <v/>
      </c>
      <c r="E4944" s="37"/>
    </row>
    <row r="4945" spans="2:5" ht="25.5" customHeight="1">
      <c r="B4945" s="36"/>
      <c r="C4945" s="38" t="s">
        <v>133</v>
      </c>
      <c r="D4945" s="41" t="str">
        <f>IFERROR(IF(Retenciones!$A150&lt;&gt;"",INDEX('Sujetos Retenidos'!$C$5:$C$204,MATCH(Retenciones!$O150,'Sujetos Retenidos'!$A$5:$A$204,0))&amp;" Localidad: "&amp;INDEX('Sujetos Retenidos'!$D$5:$D$204,MATCH(Retenciones!$O150,'Sujetos Retenidos'!$A$5:$A$204,0))&amp;" Provincia: "&amp;IF(ISNUMBER(SEARCH(" - ",INDEX('Sujetos Retenidos'!$E$5:$E$204,MATCH(Retenciones!$O150,'Sujetos Retenidos'!$A$5:$A$204,0)))),MID(INDEX('Sujetos Retenidos'!$E$5:$E$204,MATCH(Retenciones!$O150,'Sujetos Retenidos'!$A$5:$A$204,0)),SEARCH(" - ",INDEX('Sujetos Retenidos'!$E$5:$E$204,MATCH(Retenciones!$O150,'Sujetos Retenidos'!$A$5:$A$204,0)))+3,255),INDEX('Sujetos Retenidos'!$E$5:$E$204,MATCH(Retenciones!$O150,'Sujetos Retenidos'!$A$5:$A$204,0)))&amp;" C.P.: "&amp;INDEX('Sujetos Retenidos'!$F$5:$F$204,MATCH(Retenciones!$O150,'Sujetos Retenidos'!$A$5:$A$204,0)),""),"")</f>
        <v/>
      </c>
      <c r="E4945" s="37"/>
    </row>
    <row r="4946" spans="2:5">
      <c r="B4946" s="36"/>
      <c r="E4946" s="37"/>
    </row>
    <row r="4947" spans="2:5">
      <c r="B4947" s="36"/>
      <c r="C4947" s="86" t="s">
        <v>135</v>
      </c>
      <c r="D4947" s="86"/>
      <c r="E4947" s="37"/>
    </row>
    <row r="4948" spans="2:5" ht="21.75" customHeight="1">
      <c r="B4948" s="36"/>
      <c r="C4948" s="38" t="s">
        <v>136</v>
      </c>
      <c r="D4948" s="41" t="str">
        <f>IF(Retenciones!$A150&lt;&gt;"",SUBSTITUTE(IF(ISNUMBER(SEARCH(" (",IF(ISNUMBER(SEARCH(" - ",Retenciones!$E150)),MID(Retenciones!$E150,SEARCH(" - ",Retenciones!$E150)+3,255),Retenciones!$E150))),LEFT(IF(ISNUMBER(SEARCH(" - ",Retenciones!$E150)),MID(Retenciones!$E150,SEARCH(" - ",Retenciones!$E150)+3,255),Retenciones!$E150),SEARCH(" (",IF(ISNUMBER(SEARCH(" - ",Retenciones!$E150)),MID(Retenciones!$E150,SEARCH(" - ",Retenciones!$E150)+3,255),Retenciones!$E150))-1),IF(ISNUMBER(SEARCH(" - ",Retenciones!$E150)),MID(Retenciones!$E150,SEARCH(" - ",Retenciones!$E150)+3,255),Retenciones!$E150)),"—","-"),"")</f>
        <v/>
      </c>
      <c r="E4948" s="37"/>
    </row>
    <row r="4949" spans="2:5" ht="21.75" customHeight="1">
      <c r="B4949" s="36"/>
      <c r="C4949" s="38" t="s">
        <v>137</v>
      </c>
      <c r="D4949" s="41" t="str">
        <f>IF(Retenciones!$A150&lt;&gt;"",IF(ISNUMBER(SEARCH(" - ",Retenciones!$F150)),MID(Retenciones!$F150,SEARCH(" - ",Retenciones!$F150)+3,255),Retenciones!$F150),"")</f>
        <v/>
      </c>
      <c r="E4949" s="37"/>
    </row>
    <row r="4950" spans="2:5" ht="21.75" customHeight="1">
      <c r="B4950" s="36"/>
      <c r="C4950" s="38" t="s">
        <v>138</v>
      </c>
      <c r="D4950" s="41" t="str">
        <f>IF(Retenciones!$A150&lt;&gt;"",Retenciones!$A150&amp;" Nro. "&amp;TEXT(Retenciones!$C150,"000000000000"),"")</f>
        <v/>
      </c>
      <c r="E4950" s="37"/>
    </row>
    <row r="4951" spans="2:5">
      <c r="B4951" s="36"/>
      <c r="C4951" s="38" t="s">
        <v>139</v>
      </c>
      <c r="D4951" s="42" t="str">
        <f>IF(Retenciones!$A150&lt;&gt;"","$ "&amp;IF(MID(TEXT(INT(ROUND(Retenciones!$D150,2)),"000000000000"),1,3)&lt;&gt;"000",TEXT(VALUE(MID(TEXT(INT(ROUND(Retenciones!$D150,2)),"000000000000"),1,3)),"0")&amp;"."&amp;MID(TEXT(INT(ROUND(Retenciones!$D150,2)),"000000000000"),4,3)&amp;"."&amp;MID(TEXT(INT(ROUND(Retenciones!$D150,2)),"000000000000"),7,3)&amp;"."&amp;MID(TEXT(INT(ROUND(Retenciones!$D150,2)),"000000000000"),10,3),IF(MID(TEXT(INT(ROUND(Retenciones!$D150,2)),"000000000000"),4,3)&lt;&gt;"000",TEXT(VALUE(MID(TEXT(INT(ROUND(Retenciones!$D150,2)),"000000000000"),4,3)),"0")&amp;"."&amp;MID(TEXT(INT(ROUND(Retenciones!$D150,2)),"000000000000"),7,3)&amp;"."&amp;MID(TEXT(INT(ROUND(Retenciones!$D150,2)),"000000000000"),10,3),IF(MID(TEXT(INT(ROUND(Retenciones!$D150,2)),"000000000000"),7,3)&lt;&gt;"000",TEXT(VALUE(MID(TEXT(INT(ROUND(Retenciones!$D150,2)),"000000000000"),7,3)),"0")&amp;"."&amp;MID(TEXT(INT(ROUND(Retenciones!$D150,2)),"000000000000"),10,3),TEXT(VALUE(MID(TEXT(INT(ROUND(Retenciones!$D150,2)),"000000000000"),10,3)),"0"))))&amp;","&amp;TEXT(ROUND((ROUND(Retenciones!$D150,2)-INT(ROUND(Retenciones!$D150,2)))*100,0),"00"),"")</f>
        <v/>
      </c>
      <c r="E4951" s="37"/>
    </row>
    <row r="4952" spans="2:5">
      <c r="B4952" s="36"/>
      <c r="C4952" s="38" t="s">
        <v>140</v>
      </c>
      <c r="D4952" s="39" t="str">
        <f>IF(Retenciones!$A150&lt;&gt;"","NO","")</f>
        <v/>
      </c>
      <c r="E4952" s="37"/>
    </row>
    <row r="4953" spans="2:5">
      <c r="B4953" s="36"/>
      <c r="C4953" s="38" t="s">
        <v>141</v>
      </c>
      <c r="D4953" s="43" t="str">
        <f>IF(Retenciones!$A150&lt;&gt;"","$ "&amp;IF(MID(TEXT(INT(ROUND(Retenciones!$K150,2)),"000000000000"),1,3)&lt;&gt;"000",TEXT(VALUE(MID(TEXT(INT(ROUND(Retenciones!$K150,2)),"000000000000"),1,3)),"0")&amp;"."&amp;MID(TEXT(INT(ROUND(Retenciones!$K150,2)),"000000000000"),4,3)&amp;"."&amp;MID(TEXT(INT(ROUND(Retenciones!$K150,2)),"000000000000"),7,3)&amp;"."&amp;MID(TEXT(INT(ROUND(Retenciones!$K150,2)),"000000000000"),10,3),IF(MID(TEXT(INT(ROUND(Retenciones!$K150,2)),"000000000000"),4,3)&lt;&gt;"000",TEXT(VALUE(MID(TEXT(INT(ROUND(Retenciones!$K150,2)),"000000000000"),4,3)),"0")&amp;"."&amp;MID(TEXT(INT(ROUND(Retenciones!$K150,2)),"000000000000"),7,3)&amp;"."&amp;MID(TEXT(INT(ROUND(Retenciones!$K150,2)),"000000000000"),10,3),IF(MID(TEXT(INT(ROUND(Retenciones!$K150,2)),"000000000000"),7,3)&lt;&gt;"000",TEXT(VALUE(MID(TEXT(INT(ROUND(Retenciones!$K150,2)),"000000000000"),7,3)),"0")&amp;"."&amp;MID(TEXT(INT(ROUND(Retenciones!$K150,2)),"000000000000"),10,3),TEXT(VALUE(MID(TEXT(INT(ROUND(Retenciones!$K150,2)),"000000000000"),10,3)),"0"))))&amp;","&amp;TEXT(ROUND((ROUND(Retenciones!$K150,2)-INT(ROUND(Retenciones!$K150,2)))*100,0),"00"),"")</f>
        <v/>
      </c>
      <c r="E4953" s="37"/>
    </row>
    <row r="4954" spans="2:5">
      <c r="B4954" s="36"/>
      <c r="E4954" s="37"/>
    </row>
    <row r="4955" spans="2:5">
      <c r="B4955" s="36"/>
      <c r="E4955" s="37"/>
    </row>
    <row r="4956" spans="2:5">
      <c r="B4956" s="36"/>
      <c r="C4956" s="44" t="s">
        <v>142</v>
      </c>
      <c r="D4956" s="45"/>
      <c r="E4956" s="37"/>
    </row>
    <row r="4957" spans="2:5">
      <c r="B4957" s="36"/>
      <c r="E4957" s="37"/>
    </row>
    <row r="4958" spans="2:5">
      <c r="B4958" s="36"/>
      <c r="C4958" s="38" t="s">
        <v>143</v>
      </c>
      <c r="D4958" s="39" t="str">
        <f>IF(Retenciones!$A150&lt;&gt;"",'Datos del Cliente'!$C$7,"")</f>
        <v/>
      </c>
      <c r="E4958" s="37"/>
    </row>
    <row r="4959" spans="2:5">
      <c r="B4959" s="36"/>
      <c r="C4959" s="38" t="s">
        <v>144</v>
      </c>
      <c r="D4959" s="39" t="str">
        <f>IF(Retenciones!$A150&lt;&gt;"",'Datos del Cliente'!$C$14,"")</f>
        <v/>
      </c>
      <c r="E4959" s="37"/>
    </row>
    <row r="4960" spans="2:5">
      <c r="B4960" s="36"/>
      <c r="E4960" s="37"/>
    </row>
    <row r="4961" spans="2:5" ht="15" customHeight="1">
      <c r="B4961" s="36"/>
      <c r="C4961" s="84" t="s">
        <v>145</v>
      </c>
      <c r="D4961" s="84"/>
      <c r="E4961" s="37"/>
    </row>
    <row r="4962" spans="2:5">
      <c r="B4962" s="36"/>
      <c r="C4962" s="84"/>
      <c r="D4962" s="84"/>
      <c r="E4962" s="37"/>
    </row>
    <row r="4963" spans="2:5">
      <c r="B4963" s="36"/>
      <c r="C4963" s="84"/>
      <c r="D4963" s="84"/>
      <c r="E4963" s="37"/>
    </row>
    <row r="4964" spans="2:5">
      <c r="B4964" s="46"/>
      <c r="C4964" s="47"/>
      <c r="D4964" s="47"/>
      <c r="E4964" s="48"/>
    </row>
    <row r="4966" spans="2:5" ht="25.5" customHeight="1">
      <c r="B4966" s="34"/>
      <c r="C4966" s="85" t="s">
        <v>127</v>
      </c>
      <c r="D4966" s="85"/>
      <c r="E4966" s="35"/>
    </row>
    <row r="4967" spans="2:5">
      <c r="B4967" s="36"/>
      <c r="E4967" s="37"/>
    </row>
    <row r="4968" spans="2:5">
      <c r="B4968" s="36"/>
      <c r="C4968" s="38" t="s">
        <v>128</v>
      </c>
      <c r="D4968" s="39" t="str">
        <f>IF(Retenciones!$A151&lt;&gt;"","0000-"&amp;TEXT(Retenciones!$I151,"YYYY")&amp;"-"&amp;TEXT((N('Datos del Cliente'!$C$17)+COUNTIF(Retenciones!$A$5:$A151,"&lt;&gt;")),"000000"),"")</f>
        <v/>
      </c>
      <c r="E4968" s="37"/>
    </row>
    <row r="4969" spans="2:5">
      <c r="B4969" s="36"/>
      <c r="C4969" s="38" t="s">
        <v>129</v>
      </c>
      <c r="D4969" s="39" t="str">
        <f>IF(Retenciones!$A151&lt;&gt;"",TEXT(Retenciones!$I151,"DD/MM/YYYY"),"")</f>
        <v/>
      </c>
      <c r="E4969" s="37"/>
    </row>
    <row r="4970" spans="2:5">
      <c r="B4970" s="36"/>
      <c r="E4970" s="37"/>
    </row>
    <row r="4971" spans="2:5">
      <c r="B4971" s="36"/>
      <c r="C4971" s="86" t="s">
        <v>130</v>
      </c>
      <c r="D4971" s="86"/>
      <c r="E4971" s="37"/>
    </row>
    <row r="4972" spans="2:5">
      <c r="B4972" s="36"/>
      <c r="C4972" s="38" t="s">
        <v>131</v>
      </c>
      <c r="D4972" s="39" t="str">
        <f>IF(Retenciones!$A151&lt;&gt;"",'Datos del Cliente'!$C$7,"")</f>
        <v/>
      </c>
      <c r="E4972" s="37"/>
    </row>
    <row r="4973" spans="2:5">
      <c r="B4973" s="36"/>
      <c r="C4973" s="38" t="s">
        <v>132</v>
      </c>
      <c r="D4973" s="40" t="str">
        <f>IFERROR(IF(Retenciones!$A151&lt;&gt;"",+('Datos del Cliente'!$C$8),""),"")</f>
        <v/>
      </c>
      <c r="E4973" s="37"/>
    </row>
    <row r="4974" spans="2:5" ht="25.5" customHeight="1">
      <c r="B4974" s="36"/>
      <c r="C4974" s="38" t="s">
        <v>133</v>
      </c>
      <c r="D4974" s="41" t="str">
        <f>IF(Retenciones!$A151&lt;&gt;"",'Datos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4974" s="37"/>
    </row>
    <row r="4975" spans="2:5">
      <c r="B4975" s="36"/>
      <c r="E4975" s="37"/>
    </row>
    <row r="4976" spans="2:5">
      <c r="B4976" s="36"/>
      <c r="C4976" s="86" t="s">
        <v>134</v>
      </c>
      <c r="D4976" s="86"/>
      <c r="E4976" s="37"/>
    </row>
    <row r="4977" spans="2:5">
      <c r="B4977" s="36"/>
      <c r="C4977" s="38" t="s">
        <v>131</v>
      </c>
      <c r="D4977" s="39" t="str">
        <f>IFERROR(IF(Retenciones!$A151&lt;&gt;"",INDEX('Sujetos Retenidos'!$B$5:$B$204,MATCH(Retenciones!$O151,'Sujetos Retenidos'!$A$5:$A$204,0)),""),"")</f>
        <v/>
      </c>
      <c r="E4977" s="37"/>
    </row>
    <row r="4978" spans="2:5">
      <c r="B4978" s="36"/>
      <c r="C4978" s="38" t="s">
        <v>132</v>
      </c>
      <c r="D4978" s="40" t="str">
        <f>IFERROR(IF(Retenciones!$A151&lt;&gt;"",+INDEX('Sujetos Retenidos'!$A$5:$A$204,MATCH(Retenciones!$O151,'Sujetos Retenidos'!$A$5:$A$204,0)),""),"")</f>
        <v/>
      </c>
      <c r="E4978" s="37"/>
    </row>
    <row r="4979" spans="2:5" ht="25.5" customHeight="1">
      <c r="B4979" s="36"/>
      <c r="C4979" s="38" t="s">
        <v>133</v>
      </c>
      <c r="D4979" s="41" t="str">
        <f>IFERROR(IF(Retenciones!$A151&lt;&gt;"",INDEX('Sujetos Retenidos'!$C$5:$C$204,MATCH(Retenciones!$O151,'Sujetos Retenidos'!$A$5:$A$204,0))&amp;" Localidad: "&amp;INDEX('Sujetos Retenidos'!$D$5:$D$204,MATCH(Retenciones!$O151,'Sujetos Retenidos'!$A$5:$A$204,0))&amp;" Provincia: "&amp;IF(ISNUMBER(SEARCH(" - ",INDEX('Sujetos Retenidos'!$E$5:$E$204,MATCH(Retenciones!$O151,'Sujetos Retenidos'!$A$5:$A$204,0)))),MID(INDEX('Sujetos Retenidos'!$E$5:$E$204,MATCH(Retenciones!$O151,'Sujetos Retenidos'!$A$5:$A$204,0)),SEARCH(" - ",INDEX('Sujetos Retenidos'!$E$5:$E$204,MATCH(Retenciones!$O151,'Sujetos Retenidos'!$A$5:$A$204,0)))+3,255),INDEX('Sujetos Retenidos'!$E$5:$E$204,MATCH(Retenciones!$O151,'Sujetos Retenidos'!$A$5:$A$204,0)))&amp;" C.P.: "&amp;INDEX('Sujetos Retenidos'!$F$5:$F$204,MATCH(Retenciones!$O151,'Sujetos Retenidos'!$A$5:$A$204,0)),""),"")</f>
        <v/>
      </c>
      <c r="E4979" s="37"/>
    </row>
    <row r="4980" spans="2:5">
      <c r="B4980" s="36"/>
      <c r="E4980" s="37"/>
    </row>
    <row r="4981" spans="2:5">
      <c r="B4981" s="36"/>
      <c r="C4981" s="86" t="s">
        <v>135</v>
      </c>
      <c r="D4981" s="86"/>
      <c r="E4981" s="37"/>
    </row>
    <row r="4982" spans="2:5" ht="21.75" customHeight="1">
      <c r="B4982" s="36"/>
      <c r="C4982" s="38" t="s">
        <v>136</v>
      </c>
      <c r="D4982" s="41" t="str">
        <f>IF(Retenciones!$A151&lt;&gt;"",SUBSTITUTE(IF(ISNUMBER(SEARCH(" (",IF(ISNUMBER(SEARCH(" - ",Retenciones!$E151)),MID(Retenciones!$E151,SEARCH(" - ",Retenciones!$E151)+3,255),Retenciones!$E151))),LEFT(IF(ISNUMBER(SEARCH(" - ",Retenciones!$E151)),MID(Retenciones!$E151,SEARCH(" - ",Retenciones!$E151)+3,255),Retenciones!$E151),SEARCH(" (",IF(ISNUMBER(SEARCH(" - ",Retenciones!$E151)),MID(Retenciones!$E151,SEARCH(" - ",Retenciones!$E151)+3,255),Retenciones!$E151))-1),IF(ISNUMBER(SEARCH(" - ",Retenciones!$E151)),MID(Retenciones!$E151,SEARCH(" - ",Retenciones!$E151)+3,255),Retenciones!$E151)),"—","-"),"")</f>
        <v/>
      </c>
      <c r="E4982" s="37"/>
    </row>
    <row r="4983" spans="2:5" ht="21.75" customHeight="1">
      <c r="B4983" s="36"/>
      <c r="C4983" s="38" t="s">
        <v>137</v>
      </c>
      <c r="D4983" s="41" t="str">
        <f>IF(Retenciones!$A151&lt;&gt;"",IF(ISNUMBER(SEARCH(" - ",Retenciones!$F151)),MID(Retenciones!$F151,SEARCH(" - ",Retenciones!$F151)+3,255),Retenciones!$F151),"")</f>
        <v/>
      </c>
      <c r="E4983" s="37"/>
    </row>
    <row r="4984" spans="2:5" ht="21.75" customHeight="1">
      <c r="B4984" s="36"/>
      <c r="C4984" s="38" t="s">
        <v>138</v>
      </c>
      <c r="D4984" s="41" t="str">
        <f>IF(Retenciones!$A151&lt;&gt;"",Retenciones!$A151&amp;" Nro. "&amp;TEXT(Retenciones!$C151,"000000000000"),"")</f>
        <v/>
      </c>
      <c r="E4984" s="37"/>
    </row>
    <row r="4985" spans="2:5">
      <c r="B4985" s="36"/>
      <c r="C4985" s="38" t="s">
        <v>139</v>
      </c>
      <c r="D4985" s="42" t="str">
        <f>IF(Retenciones!$A151&lt;&gt;"","$ "&amp;IF(MID(TEXT(INT(ROUND(Retenciones!$D151,2)),"000000000000"),1,3)&lt;&gt;"000",TEXT(VALUE(MID(TEXT(INT(ROUND(Retenciones!$D151,2)),"000000000000"),1,3)),"0")&amp;"."&amp;MID(TEXT(INT(ROUND(Retenciones!$D151,2)),"000000000000"),4,3)&amp;"."&amp;MID(TEXT(INT(ROUND(Retenciones!$D151,2)),"000000000000"),7,3)&amp;"."&amp;MID(TEXT(INT(ROUND(Retenciones!$D151,2)),"000000000000"),10,3),IF(MID(TEXT(INT(ROUND(Retenciones!$D151,2)),"000000000000"),4,3)&lt;&gt;"000",TEXT(VALUE(MID(TEXT(INT(ROUND(Retenciones!$D151,2)),"000000000000"),4,3)),"0")&amp;"."&amp;MID(TEXT(INT(ROUND(Retenciones!$D151,2)),"000000000000"),7,3)&amp;"."&amp;MID(TEXT(INT(ROUND(Retenciones!$D151,2)),"000000000000"),10,3),IF(MID(TEXT(INT(ROUND(Retenciones!$D151,2)),"000000000000"),7,3)&lt;&gt;"000",TEXT(VALUE(MID(TEXT(INT(ROUND(Retenciones!$D151,2)),"000000000000"),7,3)),"0")&amp;"."&amp;MID(TEXT(INT(ROUND(Retenciones!$D151,2)),"000000000000"),10,3),TEXT(VALUE(MID(TEXT(INT(ROUND(Retenciones!$D151,2)),"000000000000"),10,3)),"0"))))&amp;","&amp;TEXT(ROUND((ROUND(Retenciones!$D151,2)-INT(ROUND(Retenciones!$D151,2)))*100,0),"00"),"")</f>
        <v/>
      </c>
      <c r="E4985" s="37"/>
    </row>
    <row r="4986" spans="2:5">
      <c r="B4986" s="36"/>
      <c r="C4986" s="38" t="s">
        <v>140</v>
      </c>
      <c r="D4986" s="39" t="str">
        <f>IF(Retenciones!$A151&lt;&gt;"","NO","")</f>
        <v/>
      </c>
      <c r="E4986" s="37"/>
    </row>
    <row r="4987" spans="2:5">
      <c r="B4987" s="36"/>
      <c r="C4987" s="38" t="s">
        <v>141</v>
      </c>
      <c r="D4987" s="43" t="str">
        <f>IF(Retenciones!$A151&lt;&gt;"","$ "&amp;IF(MID(TEXT(INT(ROUND(Retenciones!$K151,2)),"000000000000"),1,3)&lt;&gt;"000",TEXT(VALUE(MID(TEXT(INT(ROUND(Retenciones!$K151,2)),"000000000000"),1,3)),"0")&amp;"."&amp;MID(TEXT(INT(ROUND(Retenciones!$K151,2)),"000000000000"),4,3)&amp;"."&amp;MID(TEXT(INT(ROUND(Retenciones!$K151,2)),"000000000000"),7,3)&amp;"."&amp;MID(TEXT(INT(ROUND(Retenciones!$K151,2)),"000000000000"),10,3),IF(MID(TEXT(INT(ROUND(Retenciones!$K151,2)),"000000000000"),4,3)&lt;&gt;"000",TEXT(VALUE(MID(TEXT(INT(ROUND(Retenciones!$K151,2)),"000000000000"),4,3)),"0")&amp;"."&amp;MID(TEXT(INT(ROUND(Retenciones!$K151,2)),"000000000000"),7,3)&amp;"."&amp;MID(TEXT(INT(ROUND(Retenciones!$K151,2)),"000000000000"),10,3),IF(MID(TEXT(INT(ROUND(Retenciones!$K151,2)),"000000000000"),7,3)&lt;&gt;"000",TEXT(VALUE(MID(TEXT(INT(ROUND(Retenciones!$K151,2)),"000000000000"),7,3)),"0")&amp;"."&amp;MID(TEXT(INT(ROUND(Retenciones!$K151,2)),"000000000000"),10,3),TEXT(VALUE(MID(TEXT(INT(ROUND(Retenciones!$K151,2)),"000000000000"),10,3)),"0"))))&amp;","&amp;TEXT(ROUND((ROUND(Retenciones!$K151,2)-INT(ROUND(Retenciones!$K151,2)))*100,0),"00"),"")</f>
        <v/>
      </c>
      <c r="E4987" s="37"/>
    </row>
    <row r="4988" spans="2:5">
      <c r="B4988" s="36"/>
      <c r="E4988" s="37"/>
    </row>
    <row r="4989" spans="2:5">
      <c r="B4989" s="36"/>
      <c r="E4989" s="37"/>
    </row>
    <row r="4990" spans="2:5">
      <c r="B4990" s="36"/>
      <c r="C4990" s="44" t="s">
        <v>142</v>
      </c>
      <c r="D4990" s="45"/>
      <c r="E4990" s="37"/>
    </row>
    <row r="4991" spans="2:5">
      <c r="B4991" s="36"/>
      <c r="E4991" s="37"/>
    </row>
    <row r="4992" spans="2:5">
      <c r="B4992" s="36"/>
      <c r="C4992" s="38" t="s">
        <v>143</v>
      </c>
      <c r="D4992" s="39" t="str">
        <f>IF(Retenciones!$A151&lt;&gt;"",'Datos del Cliente'!$C$7,"")</f>
        <v/>
      </c>
      <c r="E4992" s="37"/>
    </row>
    <row r="4993" spans="2:5">
      <c r="B4993" s="36"/>
      <c r="C4993" s="38" t="s">
        <v>144</v>
      </c>
      <c r="D4993" s="39" t="str">
        <f>IF(Retenciones!$A151&lt;&gt;"",'Datos del Cliente'!$C$14,"")</f>
        <v/>
      </c>
      <c r="E4993" s="37"/>
    </row>
    <row r="4994" spans="2:5">
      <c r="B4994" s="36"/>
      <c r="E4994" s="37"/>
    </row>
    <row r="4995" spans="2:5" ht="15" customHeight="1">
      <c r="B4995" s="36"/>
      <c r="C4995" s="84" t="s">
        <v>145</v>
      </c>
      <c r="D4995" s="84"/>
      <c r="E4995" s="37"/>
    </row>
    <row r="4996" spans="2:5">
      <c r="B4996" s="36"/>
      <c r="C4996" s="84"/>
      <c r="D4996" s="84"/>
      <c r="E4996" s="37"/>
    </row>
    <row r="4997" spans="2:5">
      <c r="B4997" s="36"/>
      <c r="C4997" s="84"/>
      <c r="D4997" s="84"/>
      <c r="E4997" s="37"/>
    </row>
    <row r="4998" spans="2:5">
      <c r="B4998" s="46"/>
      <c r="C4998" s="47"/>
      <c r="D4998" s="47"/>
      <c r="E4998" s="48"/>
    </row>
    <row r="5000" spans="2:5" ht="25.5" customHeight="1">
      <c r="B5000" s="34"/>
      <c r="C5000" s="85" t="s">
        <v>127</v>
      </c>
      <c r="D5000" s="85"/>
      <c r="E5000" s="35"/>
    </row>
    <row r="5001" spans="2:5">
      <c r="B5001" s="36"/>
      <c r="E5001" s="37"/>
    </row>
    <row r="5002" spans="2:5">
      <c r="B5002" s="36"/>
      <c r="C5002" s="38" t="s">
        <v>128</v>
      </c>
      <c r="D5002" s="39" t="str">
        <f>IF(Retenciones!$A152&lt;&gt;"","0000-"&amp;TEXT(Retenciones!$I152,"YYYY")&amp;"-"&amp;TEXT((N('Datos del Cliente'!$C$17)+COUNTIF(Retenciones!$A$5:$A152,"&lt;&gt;")),"000000"),"")</f>
        <v/>
      </c>
      <c r="E5002" s="37"/>
    </row>
    <row r="5003" spans="2:5">
      <c r="B5003" s="36"/>
      <c r="C5003" s="38" t="s">
        <v>129</v>
      </c>
      <c r="D5003" s="39" t="str">
        <f>IF(Retenciones!$A152&lt;&gt;"",TEXT(Retenciones!$I152,"DD/MM/YYYY"),"")</f>
        <v/>
      </c>
      <c r="E5003" s="37"/>
    </row>
    <row r="5004" spans="2:5">
      <c r="B5004" s="36"/>
      <c r="E5004" s="37"/>
    </row>
    <row r="5005" spans="2:5">
      <c r="B5005" s="36"/>
      <c r="C5005" s="86" t="s">
        <v>130</v>
      </c>
      <c r="D5005" s="86"/>
      <c r="E5005" s="37"/>
    </row>
    <row r="5006" spans="2:5">
      <c r="B5006" s="36"/>
      <c r="C5006" s="38" t="s">
        <v>131</v>
      </c>
      <c r="D5006" s="39" t="str">
        <f>IF(Retenciones!$A152&lt;&gt;"",'Datos del Cliente'!$C$7,"")</f>
        <v/>
      </c>
      <c r="E5006" s="37"/>
    </row>
    <row r="5007" spans="2:5">
      <c r="B5007" s="36"/>
      <c r="C5007" s="38" t="s">
        <v>132</v>
      </c>
      <c r="D5007" s="40" t="str">
        <f>IFERROR(IF(Retenciones!$A152&lt;&gt;"",+('Datos del Cliente'!$C$8),""),"")</f>
        <v/>
      </c>
      <c r="E5007" s="37"/>
    </row>
    <row r="5008" spans="2:5" ht="25.5" customHeight="1">
      <c r="B5008" s="36"/>
      <c r="C5008" s="38" t="s">
        <v>133</v>
      </c>
      <c r="D5008" s="41" t="str">
        <f>IF(Retenciones!$A152&lt;&gt;"",'Datos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008" s="37"/>
    </row>
    <row r="5009" spans="2:5">
      <c r="B5009" s="36"/>
      <c r="E5009" s="37"/>
    </row>
    <row r="5010" spans="2:5">
      <c r="B5010" s="36"/>
      <c r="C5010" s="86" t="s">
        <v>134</v>
      </c>
      <c r="D5010" s="86"/>
      <c r="E5010" s="37"/>
    </row>
    <row r="5011" spans="2:5">
      <c r="B5011" s="36"/>
      <c r="C5011" s="38" t="s">
        <v>131</v>
      </c>
      <c r="D5011" s="39" t="str">
        <f>IFERROR(IF(Retenciones!$A152&lt;&gt;"",INDEX('Sujetos Retenidos'!$B$5:$B$204,MATCH(Retenciones!$O152,'Sujetos Retenidos'!$A$5:$A$204,0)),""),"")</f>
        <v/>
      </c>
      <c r="E5011" s="37"/>
    </row>
    <row r="5012" spans="2:5">
      <c r="B5012" s="36"/>
      <c r="C5012" s="38" t="s">
        <v>132</v>
      </c>
      <c r="D5012" s="40" t="str">
        <f>IFERROR(IF(Retenciones!$A152&lt;&gt;"",+INDEX('Sujetos Retenidos'!$A$5:$A$204,MATCH(Retenciones!$O152,'Sujetos Retenidos'!$A$5:$A$204,0)),""),"")</f>
        <v/>
      </c>
      <c r="E5012" s="37"/>
    </row>
    <row r="5013" spans="2:5" ht="25.5" customHeight="1">
      <c r="B5013" s="36"/>
      <c r="C5013" s="38" t="s">
        <v>133</v>
      </c>
      <c r="D5013" s="41" t="str">
        <f>IFERROR(IF(Retenciones!$A152&lt;&gt;"",INDEX('Sujetos Retenidos'!$C$5:$C$204,MATCH(Retenciones!$O152,'Sujetos Retenidos'!$A$5:$A$204,0))&amp;" Localidad: "&amp;INDEX('Sujetos Retenidos'!$D$5:$D$204,MATCH(Retenciones!$O152,'Sujetos Retenidos'!$A$5:$A$204,0))&amp;" Provincia: "&amp;IF(ISNUMBER(SEARCH(" - ",INDEX('Sujetos Retenidos'!$E$5:$E$204,MATCH(Retenciones!$O152,'Sujetos Retenidos'!$A$5:$A$204,0)))),MID(INDEX('Sujetos Retenidos'!$E$5:$E$204,MATCH(Retenciones!$O152,'Sujetos Retenidos'!$A$5:$A$204,0)),SEARCH(" - ",INDEX('Sujetos Retenidos'!$E$5:$E$204,MATCH(Retenciones!$O152,'Sujetos Retenidos'!$A$5:$A$204,0)))+3,255),INDEX('Sujetos Retenidos'!$E$5:$E$204,MATCH(Retenciones!$O152,'Sujetos Retenidos'!$A$5:$A$204,0)))&amp;" C.P.: "&amp;INDEX('Sujetos Retenidos'!$F$5:$F$204,MATCH(Retenciones!$O152,'Sujetos Retenidos'!$A$5:$A$204,0)),""),"")</f>
        <v/>
      </c>
      <c r="E5013" s="37"/>
    </row>
    <row r="5014" spans="2:5">
      <c r="B5014" s="36"/>
      <c r="E5014" s="37"/>
    </row>
    <row r="5015" spans="2:5">
      <c r="B5015" s="36"/>
      <c r="C5015" s="86" t="s">
        <v>135</v>
      </c>
      <c r="D5015" s="86"/>
      <c r="E5015" s="37"/>
    </row>
    <row r="5016" spans="2:5" ht="21.75" customHeight="1">
      <c r="B5016" s="36"/>
      <c r="C5016" s="38" t="s">
        <v>136</v>
      </c>
      <c r="D5016" s="41" t="str">
        <f>IF(Retenciones!$A152&lt;&gt;"",SUBSTITUTE(IF(ISNUMBER(SEARCH(" (",IF(ISNUMBER(SEARCH(" - ",Retenciones!$E152)),MID(Retenciones!$E152,SEARCH(" - ",Retenciones!$E152)+3,255),Retenciones!$E152))),LEFT(IF(ISNUMBER(SEARCH(" - ",Retenciones!$E152)),MID(Retenciones!$E152,SEARCH(" - ",Retenciones!$E152)+3,255),Retenciones!$E152),SEARCH(" (",IF(ISNUMBER(SEARCH(" - ",Retenciones!$E152)),MID(Retenciones!$E152,SEARCH(" - ",Retenciones!$E152)+3,255),Retenciones!$E152))-1),IF(ISNUMBER(SEARCH(" - ",Retenciones!$E152)),MID(Retenciones!$E152,SEARCH(" - ",Retenciones!$E152)+3,255),Retenciones!$E152)),"—","-"),"")</f>
        <v/>
      </c>
      <c r="E5016" s="37"/>
    </row>
    <row r="5017" spans="2:5" ht="21.75" customHeight="1">
      <c r="B5017" s="36"/>
      <c r="C5017" s="38" t="s">
        <v>137</v>
      </c>
      <c r="D5017" s="41" t="str">
        <f>IF(Retenciones!$A152&lt;&gt;"",IF(ISNUMBER(SEARCH(" - ",Retenciones!$F152)),MID(Retenciones!$F152,SEARCH(" - ",Retenciones!$F152)+3,255),Retenciones!$F152),"")</f>
        <v/>
      </c>
      <c r="E5017" s="37"/>
    </row>
    <row r="5018" spans="2:5" ht="21.75" customHeight="1">
      <c r="B5018" s="36"/>
      <c r="C5018" s="38" t="s">
        <v>138</v>
      </c>
      <c r="D5018" s="41" t="str">
        <f>IF(Retenciones!$A152&lt;&gt;"",Retenciones!$A152&amp;" Nro. "&amp;TEXT(Retenciones!$C152,"000000000000"),"")</f>
        <v/>
      </c>
      <c r="E5018" s="37"/>
    </row>
    <row r="5019" spans="2:5">
      <c r="B5019" s="36"/>
      <c r="C5019" s="38" t="s">
        <v>139</v>
      </c>
      <c r="D5019" s="42" t="str">
        <f>IF(Retenciones!$A152&lt;&gt;"","$ "&amp;IF(MID(TEXT(INT(ROUND(Retenciones!$D152,2)),"000000000000"),1,3)&lt;&gt;"000",TEXT(VALUE(MID(TEXT(INT(ROUND(Retenciones!$D152,2)),"000000000000"),1,3)),"0")&amp;"."&amp;MID(TEXT(INT(ROUND(Retenciones!$D152,2)),"000000000000"),4,3)&amp;"."&amp;MID(TEXT(INT(ROUND(Retenciones!$D152,2)),"000000000000"),7,3)&amp;"."&amp;MID(TEXT(INT(ROUND(Retenciones!$D152,2)),"000000000000"),10,3),IF(MID(TEXT(INT(ROUND(Retenciones!$D152,2)),"000000000000"),4,3)&lt;&gt;"000",TEXT(VALUE(MID(TEXT(INT(ROUND(Retenciones!$D152,2)),"000000000000"),4,3)),"0")&amp;"."&amp;MID(TEXT(INT(ROUND(Retenciones!$D152,2)),"000000000000"),7,3)&amp;"."&amp;MID(TEXT(INT(ROUND(Retenciones!$D152,2)),"000000000000"),10,3),IF(MID(TEXT(INT(ROUND(Retenciones!$D152,2)),"000000000000"),7,3)&lt;&gt;"000",TEXT(VALUE(MID(TEXT(INT(ROUND(Retenciones!$D152,2)),"000000000000"),7,3)),"0")&amp;"."&amp;MID(TEXT(INT(ROUND(Retenciones!$D152,2)),"000000000000"),10,3),TEXT(VALUE(MID(TEXT(INT(ROUND(Retenciones!$D152,2)),"000000000000"),10,3)),"0"))))&amp;","&amp;TEXT(ROUND((ROUND(Retenciones!$D152,2)-INT(ROUND(Retenciones!$D152,2)))*100,0),"00"),"")</f>
        <v/>
      </c>
      <c r="E5019" s="37"/>
    </row>
    <row r="5020" spans="2:5">
      <c r="B5020" s="36"/>
      <c r="C5020" s="38" t="s">
        <v>140</v>
      </c>
      <c r="D5020" s="39" t="str">
        <f>IF(Retenciones!$A152&lt;&gt;"","NO","")</f>
        <v/>
      </c>
      <c r="E5020" s="37"/>
    </row>
    <row r="5021" spans="2:5">
      <c r="B5021" s="36"/>
      <c r="C5021" s="38" t="s">
        <v>141</v>
      </c>
      <c r="D5021" s="43" t="str">
        <f>IF(Retenciones!$A152&lt;&gt;"","$ "&amp;IF(MID(TEXT(INT(ROUND(Retenciones!$K152,2)),"000000000000"),1,3)&lt;&gt;"000",TEXT(VALUE(MID(TEXT(INT(ROUND(Retenciones!$K152,2)),"000000000000"),1,3)),"0")&amp;"."&amp;MID(TEXT(INT(ROUND(Retenciones!$K152,2)),"000000000000"),4,3)&amp;"."&amp;MID(TEXT(INT(ROUND(Retenciones!$K152,2)),"000000000000"),7,3)&amp;"."&amp;MID(TEXT(INT(ROUND(Retenciones!$K152,2)),"000000000000"),10,3),IF(MID(TEXT(INT(ROUND(Retenciones!$K152,2)),"000000000000"),4,3)&lt;&gt;"000",TEXT(VALUE(MID(TEXT(INT(ROUND(Retenciones!$K152,2)),"000000000000"),4,3)),"0")&amp;"."&amp;MID(TEXT(INT(ROUND(Retenciones!$K152,2)),"000000000000"),7,3)&amp;"."&amp;MID(TEXT(INT(ROUND(Retenciones!$K152,2)),"000000000000"),10,3),IF(MID(TEXT(INT(ROUND(Retenciones!$K152,2)),"000000000000"),7,3)&lt;&gt;"000",TEXT(VALUE(MID(TEXT(INT(ROUND(Retenciones!$K152,2)),"000000000000"),7,3)),"0")&amp;"."&amp;MID(TEXT(INT(ROUND(Retenciones!$K152,2)),"000000000000"),10,3),TEXT(VALUE(MID(TEXT(INT(ROUND(Retenciones!$K152,2)),"000000000000"),10,3)),"0"))))&amp;","&amp;TEXT(ROUND((ROUND(Retenciones!$K152,2)-INT(ROUND(Retenciones!$K152,2)))*100,0),"00"),"")</f>
        <v/>
      </c>
      <c r="E5021" s="37"/>
    </row>
    <row r="5022" spans="2:5">
      <c r="B5022" s="36"/>
      <c r="E5022" s="37"/>
    </row>
    <row r="5023" spans="2:5">
      <c r="B5023" s="36"/>
      <c r="E5023" s="37"/>
    </row>
    <row r="5024" spans="2:5">
      <c r="B5024" s="36"/>
      <c r="C5024" s="44" t="s">
        <v>142</v>
      </c>
      <c r="D5024" s="45"/>
      <c r="E5024" s="37"/>
    </row>
    <row r="5025" spans="2:5">
      <c r="B5025" s="36"/>
      <c r="E5025" s="37"/>
    </row>
    <row r="5026" spans="2:5">
      <c r="B5026" s="36"/>
      <c r="C5026" s="38" t="s">
        <v>143</v>
      </c>
      <c r="D5026" s="39" t="str">
        <f>IF(Retenciones!$A152&lt;&gt;"",'Datos del Cliente'!$C$7,"")</f>
        <v/>
      </c>
      <c r="E5026" s="37"/>
    </row>
    <row r="5027" spans="2:5">
      <c r="B5027" s="36"/>
      <c r="C5027" s="38" t="s">
        <v>144</v>
      </c>
      <c r="D5027" s="39" t="str">
        <f>IF(Retenciones!$A152&lt;&gt;"",'Datos del Cliente'!$C$14,"")</f>
        <v/>
      </c>
      <c r="E5027" s="37"/>
    </row>
    <row r="5028" spans="2:5">
      <c r="B5028" s="36"/>
      <c r="E5028" s="37"/>
    </row>
    <row r="5029" spans="2:5" ht="15" customHeight="1">
      <c r="B5029" s="36"/>
      <c r="C5029" s="84" t="s">
        <v>145</v>
      </c>
      <c r="D5029" s="84"/>
      <c r="E5029" s="37"/>
    </row>
    <row r="5030" spans="2:5">
      <c r="B5030" s="36"/>
      <c r="C5030" s="84"/>
      <c r="D5030" s="84"/>
      <c r="E5030" s="37"/>
    </row>
    <row r="5031" spans="2:5">
      <c r="B5031" s="36"/>
      <c r="C5031" s="84"/>
      <c r="D5031" s="84"/>
      <c r="E5031" s="37"/>
    </row>
    <row r="5032" spans="2:5">
      <c r="B5032" s="46"/>
      <c r="C5032" s="47"/>
      <c r="D5032" s="47"/>
      <c r="E5032" s="48"/>
    </row>
    <row r="5034" spans="2:5" ht="25.5" customHeight="1">
      <c r="B5034" s="34"/>
      <c r="C5034" s="85" t="s">
        <v>127</v>
      </c>
      <c r="D5034" s="85"/>
      <c r="E5034" s="35"/>
    </row>
    <row r="5035" spans="2:5">
      <c r="B5035" s="36"/>
      <c r="E5035" s="37"/>
    </row>
    <row r="5036" spans="2:5">
      <c r="B5036" s="36"/>
      <c r="C5036" s="38" t="s">
        <v>128</v>
      </c>
      <c r="D5036" s="39" t="str">
        <f>IF(Retenciones!$A153&lt;&gt;"","0000-"&amp;TEXT(Retenciones!$I153,"YYYY")&amp;"-"&amp;TEXT((N('Datos del Cliente'!$C$17)+COUNTIF(Retenciones!$A$5:$A153,"&lt;&gt;")),"000000"),"")</f>
        <v/>
      </c>
      <c r="E5036" s="37"/>
    </row>
    <row r="5037" spans="2:5">
      <c r="B5037" s="36"/>
      <c r="C5037" s="38" t="s">
        <v>129</v>
      </c>
      <c r="D5037" s="39" t="str">
        <f>IF(Retenciones!$A153&lt;&gt;"",TEXT(Retenciones!$I153,"DD/MM/YYYY"),"")</f>
        <v/>
      </c>
      <c r="E5037" s="37"/>
    </row>
    <row r="5038" spans="2:5">
      <c r="B5038" s="36"/>
      <c r="E5038" s="37"/>
    </row>
    <row r="5039" spans="2:5">
      <c r="B5039" s="36"/>
      <c r="C5039" s="86" t="s">
        <v>130</v>
      </c>
      <c r="D5039" s="86"/>
      <c r="E5039" s="37"/>
    </row>
    <row r="5040" spans="2:5">
      <c r="B5040" s="36"/>
      <c r="C5040" s="38" t="s">
        <v>131</v>
      </c>
      <c r="D5040" s="39" t="str">
        <f>IF(Retenciones!$A153&lt;&gt;"",'Datos del Cliente'!$C$7,"")</f>
        <v/>
      </c>
      <c r="E5040" s="37"/>
    </row>
    <row r="5041" spans="2:5">
      <c r="B5041" s="36"/>
      <c r="C5041" s="38" t="s">
        <v>132</v>
      </c>
      <c r="D5041" s="40" t="str">
        <f>IFERROR(IF(Retenciones!$A153&lt;&gt;"",+('Datos del Cliente'!$C$8),""),"")</f>
        <v/>
      </c>
      <c r="E5041" s="37"/>
    </row>
    <row r="5042" spans="2:5" ht="25.5" customHeight="1">
      <c r="B5042" s="36"/>
      <c r="C5042" s="38" t="s">
        <v>133</v>
      </c>
      <c r="D5042" s="41" t="str">
        <f>IF(Retenciones!$A153&lt;&gt;"",'Datos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042" s="37"/>
    </row>
    <row r="5043" spans="2:5">
      <c r="B5043" s="36"/>
      <c r="E5043" s="37"/>
    </row>
    <row r="5044" spans="2:5">
      <c r="B5044" s="36"/>
      <c r="C5044" s="86" t="s">
        <v>134</v>
      </c>
      <c r="D5044" s="86"/>
      <c r="E5044" s="37"/>
    </row>
    <row r="5045" spans="2:5">
      <c r="B5045" s="36"/>
      <c r="C5045" s="38" t="s">
        <v>131</v>
      </c>
      <c r="D5045" s="39" t="str">
        <f>IFERROR(IF(Retenciones!$A153&lt;&gt;"",INDEX('Sujetos Retenidos'!$B$5:$B$204,MATCH(Retenciones!$O153,'Sujetos Retenidos'!$A$5:$A$204,0)),""),"")</f>
        <v/>
      </c>
      <c r="E5045" s="37"/>
    </row>
    <row r="5046" spans="2:5">
      <c r="B5046" s="36"/>
      <c r="C5046" s="38" t="s">
        <v>132</v>
      </c>
      <c r="D5046" s="40" t="str">
        <f>IFERROR(IF(Retenciones!$A153&lt;&gt;"",+INDEX('Sujetos Retenidos'!$A$5:$A$204,MATCH(Retenciones!$O153,'Sujetos Retenidos'!$A$5:$A$204,0)),""),"")</f>
        <v/>
      </c>
      <c r="E5046" s="37"/>
    </row>
    <row r="5047" spans="2:5" ht="25.5" customHeight="1">
      <c r="B5047" s="36"/>
      <c r="C5047" s="38" t="s">
        <v>133</v>
      </c>
      <c r="D5047" s="41" t="str">
        <f>IFERROR(IF(Retenciones!$A153&lt;&gt;"",INDEX('Sujetos Retenidos'!$C$5:$C$204,MATCH(Retenciones!$O153,'Sujetos Retenidos'!$A$5:$A$204,0))&amp;" Localidad: "&amp;INDEX('Sujetos Retenidos'!$D$5:$D$204,MATCH(Retenciones!$O153,'Sujetos Retenidos'!$A$5:$A$204,0))&amp;" Provincia: "&amp;IF(ISNUMBER(SEARCH(" - ",INDEX('Sujetos Retenidos'!$E$5:$E$204,MATCH(Retenciones!$O153,'Sujetos Retenidos'!$A$5:$A$204,0)))),MID(INDEX('Sujetos Retenidos'!$E$5:$E$204,MATCH(Retenciones!$O153,'Sujetos Retenidos'!$A$5:$A$204,0)),SEARCH(" - ",INDEX('Sujetos Retenidos'!$E$5:$E$204,MATCH(Retenciones!$O153,'Sujetos Retenidos'!$A$5:$A$204,0)))+3,255),INDEX('Sujetos Retenidos'!$E$5:$E$204,MATCH(Retenciones!$O153,'Sujetos Retenidos'!$A$5:$A$204,0)))&amp;" C.P.: "&amp;INDEX('Sujetos Retenidos'!$F$5:$F$204,MATCH(Retenciones!$O153,'Sujetos Retenidos'!$A$5:$A$204,0)),""),"")</f>
        <v/>
      </c>
      <c r="E5047" s="37"/>
    </row>
    <row r="5048" spans="2:5">
      <c r="B5048" s="36"/>
      <c r="E5048" s="37"/>
    </row>
    <row r="5049" spans="2:5">
      <c r="B5049" s="36"/>
      <c r="C5049" s="86" t="s">
        <v>135</v>
      </c>
      <c r="D5049" s="86"/>
      <c r="E5049" s="37"/>
    </row>
    <row r="5050" spans="2:5" ht="21.75" customHeight="1">
      <c r="B5050" s="36"/>
      <c r="C5050" s="38" t="s">
        <v>136</v>
      </c>
      <c r="D5050" s="41" t="str">
        <f>IF(Retenciones!$A153&lt;&gt;"",SUBSTITUTE(IF(ISNUMBER(SEARCH(" (",IF(ISNUMBER(SEARCH(" - ",Retenciones!$E153)),MID(Retenciones!$E153,SEARCH(" - ",Retenciones!$E153)+3,255),Retenciones!$E153))),LEFT(IF(ISNUMBER(SEARCH(" - ",Retenciones!$E153)),MID(Retenciones!$E153,SEARCH(" - ",Retenciones!$E153)+3,255),Retenciones!$E153),SEARCH(" (",IF(ISNUMBER(SEARCH(" - ",Retenciones!$E153)),MID(Retenciones!$E153,SEARCH(" - ",Retenciones!$E153)+3,255),Retenciones!$E153))-1),IF(ISNUMBER(SEARCH(" - ",Retenciones!$E153)),MID(Retenciones!$E153,SEARCH(" - ",Retenciones!$E153)+3,255),Retenciones!$E153)),"—","-"),"")</f>
        <v/>
      </c>
      <c r="E5050" s="37"/>
    </row>
    <row r="5051" spans="2:5" ht="21.75" customHeight="1">
      <c r="B5051" s="36"/>
      <c r="C5051" s="38" t="s">
        <v>137</v>
      </c>
      <c r="D5051" s="41" t="str">
        <f>IF(Retenciones!$A153&lt;&gt;"",IF(ISNUMBER(SEARCH(" - ",Retenciones!$F153)),MID(Retenciones!$F153,SEARCH(" - ",Retenciones!$F153)+3,255),Retenciones!$F153),"")</f>
        <v/>
      </c>
      <c r="E5051" s="37"/>
    </row>
    <row r="5052" spans="2:5" ht="21.75" customHeight="1">
      <c r="B5052" s="36"/>
      <c r="C5052" s="38" t="s">
        <v>138</v>
      </c>
      <c r="D5052" s="41" t="str">
        <f>IF(Retenciones!$A153&lt;&gt;"",Retenciones!$A153&amp;" Nro. "&amp;TEXT(Retenciones!$C153,"000000000000"),"")</f>
        <v/>
      </c>
      <c r="E5052" s="37"/>
    </row>
    <row r="5053" spans="2:5">
      <c r="B5053" s="36"/>
      <c r="C5053" s="38" t="s">
        <v>139</v>
      </c>
      <c r="D5053" s="42" t="str">
        <f>IF(Retenciones!$A153&lt;&gt;"","$ "&amp;IF(MID(TEXT(INT(ROUND(Retenciones!$D153,2)),"000000000000"),1,3)&lt;&gt;"000",TEXT(VALUE(MID(TEXT(INT(ROUND(Retenciones!$D153,2)),"000000000000"),1,3)),"0")&amp;"."&amp;MID(TEXT(INT(ROUND(Retenciones!$D153,2)),"000000000000"),4,3)&amp;"."&amp;MID(TEXT(INT(ROUND(Retenciones!$D153,2)),"000000000000"),7,3)&amp;"."&amp;MID(TEXT(INT(ROUND(Retenciones!$D153,2)),"000000000000"),10,3),IF(MID(TEXT(INT(ROUND(Retenciones!$D153,2)),"000000000000"),4,3)&lt;&gt;"000",TEXT(VALUE(MID(TEXT(INT(ROUND(Retenciones!$D153,2)),"000000000000"),4,3)),"0")&amp;"."&amp;MID(TEXT(INT(ROUND(Retenciones!$D153,2)),"000000000000"),7,3)&amp;"."&amp;MID(TEXT(INT(ROUND(Retenciones!$D153,2)),"000000000000"),10,3),IF(MID(TEXT(INT(ROUND(Retenciones!$D153,2)),"000000000000"),7,3)&lt;&gt;"000",TEXT(VALUE(MID(TEXT(INT(ROUND(Retenciones!$D153,2)),"000000000000"),7,3)),"0")&amp;"."&amp;MID(TEXT(INT(ROUND(Retenciones!$D153,2)),"000000000000"),10,3),TEXT(VALUE(MID(TEXT(INT(ROUND(Retenciones!$D153,2)),"000000000000"),10,3)),"0"))))&amp;","&amp;TEXT(ROUND((ROUND(Retenciones!$D153,2)-INT(ROUND(Retenciones!$D153,2)))*100,0),"00"),"")</f>
        <v/>
      </c>
      <c r="E5053" s="37"/>
    </row>
    <row r="5054" spans="2:5">
      <c r="B5054" s="36"/>
      <c r="C5054" s="38" t="s">
        <v>140</v>
      </c>
      <c r="D5054" s="39" t="str">
        <f>IF(Retenciones!$A153&lt;&gt;"","NO","")</f>
        <v/>
      </c>
      <c r="E5054" s="37"/>
    </row>
    <row r="5055" spans="2:5">
      <c r="B5055" s="36"/>
      <c r="C5055" s="38" t="s">
        <v>141</v>
      </c>
      <c r="D5055" s="43" t="str">
        <f>IF(Retenciones!$A153&lt;&gt;"","$ "&amp;IF(MID(TEXT(INT(ROUND(Retenciones!$K153,2)),"000000000000"),1,3)&lt;&gt;"000",TEXT(VALUE(MID(TEXT(INT(ROUND(Retenciones!$K153,2)),"000000000000"),1,3)),"0")&amp;"."&amp;MID(TEXT(INT(ROUND(Retenciones!$K153,2)),"000000000000"),4,3)&amp;"."&amp;MID(TEXT(INT(ROUND(Retenciones!$K153,2)),"000000000000"),7,3)&amp;"."&amp;MID(TEXT(INT(ROUND(Retenciones!$K153,2)),"000000000000"),10,3),IF(MID(TEXT(INT(ROUND(Retenciones!$K153,2)),"000000000000"),4,3)&lt;&gt;"000",TEXT(VALUE(MID(TEXT(INT(ROUND(Retenciones!$K153,2)),"000000000000"),4,3)),"0")&amp;"."&amp;MID(TEXT(INT(ROUND(Retenciones!$K153,2)),"000000000000"),7,3)&amp;"."&amp;MID(TEXT(INT(ROUND(Retenciones!$K153,2)),"000000000000"),10,3),IF(MID(TEXT(INT(ROUND(Retenciones!$K153,2)),"000000000000"),7,3)&lt;&gt;"000",TEXT(VALUE(MID(TEXT(INT(ROUND(Retenciones!$K153,2)),"000000000000"),7,3)),"0")&amp;"."&amp;MID(TEXT(INT(ROUND(Retenciones!$K153,2)),"000000000000"),10,3),TEXT(VALUE(MID(TEXT(INT(ROUND(Retenciones!$K153,2)),"000000000000"),10,3)),"0"))))&amp;","&amp;TEXT(ROUND((ROUND(Retenciones!$K153,2)-INT(ROUND(Retenciones!$K153,2)))*100,0),"00"),"")</f>
        <v/>
      </c>
      <c r="E5055" s="37"/>
    </row>
    <row r="5056" spans="2:5">
      <c r="B5056" s="36"/>
      <c r="E5056" s="37"/>
    </row>
    <row r="5057" spans="2:5">
      <c r="B5057" s="36"/>
      <c r="E5057" s="37"/>
    </row>
    <row r="5058" spans="2:5">
      <c r="B5058" s="36"/>
      <c r="C5058" s="44" t="s">
        <v>142</v>
      </c>
      <c r="D5058" s="45"/>
      <c r="E5058" s="37"/>
    </row>
    <row r="5059" spans="2:5">
      <c r="B5059" s="36"/>
      <c r="E5059" s="37"/>
    </row>
    <row r="5060" spans="2:5">
      <c r="B5060" s="36"/>
      <c r="C5060" s="38" t="s">
        <v>143</v>
      </c>
      <c r="D5060" s="39" t="str">
        <f>IF(Retenciones!$A153&lt;&gt;"",'Datos del Cliente'!$C$7,"")</f>
        <v/>
      </c>
      <c r="E5060" s="37"/>
    </row>
    <row r="5061" spans="2:5">
      <c r="B5061" s="36"/>
      <c r="C5061" s="38" t="s">
        <v>144</v>
      </c>
      <c r="D5061" s="39" t="str">
        <f>IF(Retenciones!$A153&lt;&gt;"",'Datos del Cliente'!$C$14,"")</f>
        <v/>
      </c>
      <c r="E5061" s="37"/>
    </row>
    <row r="5062" spans="2:5">
      <c r="B5062" s="36"/>
      <c r="E5062" s="37"/>
    </row>
    <row r="5063" spans="2:5" ht="15" customHeight="1">
      <c r="B5063" s="36"/>
      <c r="C5063" s="84" t="s">
        <v>145</v>
      </c>
      <c r="D5063" s="84"/>
      <c r="E5063" s="37"/>
    </row>
    <row r="5064" spans="2:5">
      <c r="B5064" s="36"/>
      <c r="C5064" s="84"/>
      <c r="D5064" s="84"/>
      <c r="E5064" s="37"/>
    </row>
    <row r="5065" spans="2:5">
      <c r="B5065" s="36"/>
      <c r="C5065" s="84"/>
      <c r="D5065" s="84"/>
      <c r="E5065" s="37"/>
    </row>
    <row r="5066" spans="2:5">
      <c r="B5066" s="46"/>
      <c r="C5066" s="47"/>
      <c r="D5066" s="47"/>
      <c r="E5066" s="48"/>
    </row>
    <row r="5068" spans="2:5" ht="25.5" customHeight="1">
      <c r="B5068" s="34"/>
      <c r="C5068" s="85" t="s">
        <v>127</v>
      </c>
      <c r="D5068" s="85"/>
      <c r="E5068" s="35"/>
    </row>
    <row r="5069" spans="2:5">
      <c r="B5069" s="36"/>
      <c r="E5069" s="37"/>
    </row>
    <row r="5070" spans="2:5">
      <c r="B5070" s="36"/>
      <c r="C5070" s="38" t="s">
        <v>128</v>
      </c>
      <c r="D5070" s="39" t="str">
        <f>IF(Retenciones!$A154&lt;&gt;"","0000-"&amp;TEXT(Retenciones!$I154,"YYYY")&amp;"-"&amp;TEXT((N('Datos del Cliente'!$C$17)+COUNTIF(Retenciones!$A$5:$A154,"&lt;&gt;")),"000000"),"")</f>
        <v/>
      </c>
      <c r="E5070" s="37"/>
    </row>
    <row r="5071" spans="2:5">
      <c r="B5071" s="36"/>
      <c r="C5071" s="38" t="s">
        <v>129</v>
      </c>
      <c r="D5071" s="39" t="str">
        <f>IF(Retenciones!$A154&lt;&gt;"",TEXT(Retenciones!$I154,"DD/MM/YYYY"),"")</f>
        <v/>
      </c>
      <c r="E5071" s="37"/>
    </row>
    <row r="5072" spans="2:5">
      <c r="B5072" s="36"/>
      <c r="E5072" s="37"/>
    </row>
    <row r="5073" spans="2:5">
      <c r="B5073" s="36"/>
      <c r="C5073" s="86" t="s">
        <v>130</v>
      </c>
      <c r="D5073" s="86"/>
      <c r="E5073" s="37"/>
    </row>
    <row r="5074" spans="2:5">
      <c r="B5074" s="36"/>
      <c r="C5074" s="38" t="s">
        <v>131</v>
      </c>
      <c r="D5074" s="39" t="str">
        <f>IF(Retenciones!$A154&lt;&gt;"",'Datos del Cliente'!$C$7,"")</f>
        <v/>
      </c>
      <c r="E5074" s="37"/>
    </row>
    <row r="5075" spans="2:5">
      <c r="B5075" s="36"/>
      <c r="C5075" s="38" t="s">
        <v>132</v>
      </c>
      <c r="D5075" s="40" t="str">
        <f>IFERROR(IF(Retenciones!$A154&lt;&gt;"",+('Datos del Cliente'!$C$8),""),"")</f>
        <v/>
      </c>
      <c r="E5075" s="37"/>
    </row>
    <row r="5076" spans="2:5" ht="25.5" customHeight="1">
      <c r="B5076" s="36"/>
      <c r="C5076" s="38" t="s">
        <v>133</v>
      </c>
      <c r="D5076" s="41" t="str">
        <f>IF(Retenciones!$A154&lt;&gt;"",'Datos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076" s="37"/>
    </row>
    <row r="5077" spans="2:5">
      <c r="B5077" s="36"/>
      <c r="E5077" s="37"/>
    </row>
    <row r="5078" spans="2:5">
      <c r="B5078" s="36"/>
      <c r="C5078" s="86" t="s">
        <v>134</v>
      </c>
      <c r="D5078" s="86"/>
      <c r="E5078" s="37"/>
    </row>
    <row r="5079" spans="2:5">
      <c r="B5079" s="36"/>
      <c r="C5079" s="38" t="s">
        <v>131</v>
      </c>
      <c r="D5079" s="39" t="str">
        <f>IFERROR(IF(Retenciones!$A154&lt;&gt;"",INDEX('Sujetos Retenidos'!$B$5:$B$204,MATCH(Retenciones!$O154,'Sujetos Retenidos'!$A$5:$A$204,0)),""),"")</f>
        <v/>
      </c>
      <c r="E5079" s="37"/>
    </row>
    <row r="5080" spans="2:5">
      <c r="B5080" s="36"/>
      <c r="C5080" s="38" t="s">
        <v>132</v>
      </c>
      <c r="D5080" s="40" t="str">
        <f>IFERROR(IF(Retenciones!$A154&lt;&gt;"",+INDEX('Sujetos Retenidos'!$A$5:$A$204,MATCH(Retenciones!$O154,'Sujetos Retenidos'!$A$5:$A$204,0)),""),"")</f>
        <v/>
      </c>
      <c r="E5080" s="37"/>
    </row>
    <row r="5081" spans="2:5" ht="25.5" customHeight="1">
      <c r="B5081" s="36"/>
      <c r="C5081" s="38" t="s">
        <v>133</v>
      </c>
      <c r="D5081" s="41" t="str">
        <f>IFERROR(IF(Retenciones!$A154&lt;&gt;"",INDEX('Sujetos Retenidos'!$C$5:$C$204,MATCH(Retenciones!$O154,'Sujetos Retenidos'!$A$5:$A$204,0))&amp;" Localidad: "&amp;INDEX('Sujetos Retenidos'!$D$5:$D$204,MATCH(Retenciones!$O154,'Sujetos Retenidos'!$A$5:$A$204,0))&amp;" Provincia: "&amp;IF(ISNUMBER(SEARCH(" - ",INDEX('Sujetos Retenidos'!$E$5:$E$204,MATCH(Retenciones!$O154,'Sujetos Retenidos'!$A$5:$A$204,0)))),MID(INDEX('Sujetos Retenidos'!$E$5:$E$204,MATCH(Retenciones!$O154,'Sujetos Retenidos'!$A$5:$A$204,0)),SEARCH(" - ",INDEX('Sujetos Retenidos'!$E$5:$E$204,MATCH(Retenciones!$O154,'Sujetos Retenidos'!$A$5:$A$204,0)))+3,255),INDEX('Sujetos Retenidos'!$E$5:$E$204,MATCH(Retenciones!$O154,'Sujetos Retenidos'!$A$5:$A$204,0)))&amp;" C.P.: "&amp;INDEX('Sujetos Retenidos'!$F$5:$F$204,MATCH(Retenciones!$O154,'Sujetos Retenidos'!$A$5:$A$204,0)),""),"")</f>
        <v/>
      </c>
      <c r="E5081" s="37"/>
    </row>
    <row r="5082" spans="2:5">
      <c r="B5082" s="36"/>
      <c r="E5082" s="37"/>
    </row>
    <row r="5083" spans="2:5">
      <c r="B5083" s="36"/>
      <c r="C5083" s="86" t="s">
        <v>135</v>
      </c>
      <c r="D5083" s="86"/>
      <c r="E5083" s="37"/>
    </row>
    <row r="5084" spans="2:5" ht="21.75" customHeight="1">
      <c r="B5084" s="36"/>
      <c r="C5084" s="38" t="s">
        <v>136</v>
      </c>
      <c r="D5084" s="41" t="str">
        <f>IF(Retenciones!$A154&lt;&gt;"",SUBSTITUTE(IF(ISNUMBER(SEARCH(" (",IF(ISNUMBER(SEARCH(" - ",Retenciones!$E154)),MID(Retenciones!$E154,SEARCH(" - ",Retenciones!$E154)+3,255),Retenciones!$E154))),LEFT(IF(ISNUMBER(SEARCH(" - ",Retenciones!$E154)),MID(Retenciones!$E154,SEARCH(" - ",Retenciones!$E154)+3,255),Retenciones!$E154),SEARCH(" (",IF(ISNUMBER(SEARCH(" - ",Retenciones!$E154)),MID(Retenciones!$E154,SEARCH(" - ",Retenciones!$E154)+3,255),Retenciones!$E154))-1),IF(ISNUMBER(SEARCH(" - ",Retenciones!$E154)),MID(Retenciones!$E154,SEARCH(" - ",Retenciones!$E154)+3,255),Retenciones!$E154)),"—","-"),"")</f>
        <v/>
      </c>
      <c r="E5084" s="37"/>
    </row>
    <row r="5085" spans="2:5" ht="21.75" customHeight="1">
      <c r="B5085" s="36"/>
      <c r="C5085" s="38" t="s">
        <v>137</v>
      </c>
      <c r="D5085" s="41" t="str">
        <f>IF(Retenciones!$A154&lt;&gt;"",IF(ISNUMBER(SEARCH(" - ",Retenciones!$F154)),MID(Retenciones!$F154,SEARCH(" - ",Retenciones!$F154)+3,255),Retenciones!$F154),"")</f>
        <v/>
      </c>
      <c r="E5085" s="37"/>
    </row>
    <row r="5086" spans="2:5" ht="21.75" customHeight="1">
      <c r="B5086" s="36"/>
      <c r="C5086" s="38" t="s">
        <v>138</v>
      </c>
      <c r="D5086" s="41" t="str">
        <f>IF(Retenciones!$A154&lt;&gt;"",Retenciones!$A154&amp;" Nro. "&amp;TEXT(Retenciones!$C154,"000000000000"),"")</f>
        <v/>
      </c>
      <c r="E5086" s="37"/>
    </row>
    <row r="5087" spans="2:5">
      <c r="B5087" s="36"/>
      <c r="C5087" s="38" t="s">
        <v>139</v>
      </c>
      <c r="D5087" s="42" t="str">
        <f>IF(Retenciones!$A154&lt;&gt;"","$ "&amp;IF(MID(TEXT(INT(ROUND(Retenciones!$D154,2)),"000000000000"),1,3)&lt;&gt;"000",TEXT(VALUE(MID(TEXT(INT(ROUND(Retenciones!$D154,2)),"000000000000"),1,3)),"0")&amp;"."&amp;MID(TEXT(INT(ROUND(Retenciones!$D154,2)),"000000000000"),4,3)&amp;"."&amp;MID(TEXT(INT(ROUND(Retenciones!$D154,2)),"000000000000"),7,3)&amp;"."&amp;MID(TEXT(INT(ROUND(Retenciones!$D154,2)),"000000000000"),10,3),IF(MID(TEXT(INT(ROUND(Retenciones!$D154,2)),"000000000000"),4,3)&lt;&gt;"000",TEXT(VALUE(MID(TEXT(INT(ROUND(Retenciones!$D154,2)),"000000000000"),4,3)),"0")&amp;"."&amp;MID(TEXT(INT(ROUND(Retenciones!$D154,2)),"000000000000"),7,3)&amp;"."&amp;MID(TEXT(INT(ROUND(Retenciones!$D154,2)),"000000000000"),10,3),IF(MID(TEXT(INT(ROUND(Retenciones!$D154,2)),"000000000000"),7,3)&lt;&gt;"000",TEXT(VALUE(MID(TEXT(INT(ROUND(Retenciones!$D154,2)),"000000000000"),7,3)),"0")&amp;"."&amp;MID(TEXT(INT(ROUND(Retenciones!$D154,2)),"000000000000"),10,3),TEXT(VALUE(MID(TEXT(INT(ROUND(Retenciones!$D154,2)),"000000000000"),10,3)),"0"))))&amp;","&amp;TEXT(ROUND((ROUND(Retenciones!$D154,2)-INT(ROUND(Retenciones!$D154,2)))*100,0),"00"),"")</f>
        <v/>
      </c>
      <c r="E5087" s="37"/>
    </row>
    <row r="5088" spans="2:5">
      <c r="B5088" s="36"/>
      <c r="C5088" s="38" t="s">
        <v>140</v>
      </c>
      <c r="D5088" s="39" t="str">
        <f>IF(Retenciones!$A154&lt;&gt;"","NO","")</f>
        <v/>
      </c>
      <c r="E5088" s="37"/>
    </row>
    <row r="5089" spans="2:5">
      <c r="B5089" s="36"/>
      <c r="C5089" s="38" t="s">
        <v>141</v>
      </c>
      <c r="D5089" s="43" t="str">
        <f>IF(Retenciones!$A154&lt;&gt;"","$ "&amp;IF(MID(TEXT(INT(ROUND(Retenciones!$K154,2)),"000000000000"),1,3)&lt;&gt;"000",TEXT(VALUE(MID(TEXT(INT(ROUND(Retenciones!$K154,2)),"000000000000"),1,3)),"0")&amp;"."&amp;MID(TEXT(INT(ROUND(Retenciones!$K154,2)),"000000000000"),4,3)&amp;"."&amp;MID(TEXT(INT(ROUND(Retenciones!$K154,2)),"000000000000"),7,3)&amp;"."&amp;MID(TEXT(INT(ROUND(Retenciones!$K154,2)),"000000000000"),10,3),IF(MID(TEXT(INT(ROUND(Retenciones!$K154,2)),"000000000000"),4,3)&lt;&gt;"000",TEXT(VALUE(MID(TEXT(INT(ROUND(Retenciones!$K154,2)),"000000000000"),4,3)),"0")&amp;"."&amp;MID(TEXT(INT(ROUND(Retenciones!$K154,2)),"000000000000"),7,3)&amp;"."&amp;MID(TEXT(INT(ROUND(Retenciones!$K154,2)),"000000000000"),10,3),IF(MID(TEXT(INT(ROUND(Retenciones!$K154,2)),"000000000000"),7,3)&lt;&gt;"000",TEXT(VALUE(MID(TEXT(INT(ROUND(Retenciones!$K154,2)),"000000000000"),7,3)),"0")&amp;"."&amp;MID(TEXT(INT(ROUND(Retenciones!$K154,2)),"000000000000"),10,3),TEXT(VALUE(MID(TEXT(INT(ROUND(Retenciones!$K154,2)),"000000000000"),10,3)),"0"))))&amp;","&amp;TEXT(ROUND((ROUND(Retenciones!$K154,2)-INT(ROUND(Retenciones!$K154,2)))*100,0),"00"),"")</f>
        <v/>
      </c>
      <c r="E5089" s="37"/>
    </row>
    <row r="5090" spans="2:5">
      <c r="B5090" s="36"/>
      <c r="E5090" s="37"/>
    </row>
    <row r="5091" spans="2:5">
      <c r="B5091" s="36"/>
      <c r="E5091" s="37"/>
    </row>
    <row r="5092" spans="2:5">
      <c r="B5092" s="36"/>
      <c r="C5092" s="44" t="s">
        <v>142</v>
      </c>
      <c r="D5092" s="45"/>
      <c r="E5092" s="37"/>
    </row>
    <row r="5093" spans="2:5">
      <c r="B5093" s="36"/>
      <c r="E5093" s="37"/>
    </row>
    <row r="5094" spans="2:5">
      <c r="B5094" s="36"/>
      <c r="C5094" s="38" t="s">
        <v>143</v>
      </c>
      <c r="D5094" s="39" t="str">
        <f>IF(Retenciones!$A154&lt;&gt;"",'Datos del Cliente'!$C$7,"")</f>
        <v/>
      </c>
      <c r="E5094" s="37"/>
    </row>
    <row r="5095" spans="2:5">
      <c r="B5095" s="36"/>
      <c r="C5095" s="38" t="s">
        <v>144</v>
      </c>
      <c r="D5095" s="39" t="str">
        <f>IF(Retenciones!$A154&lt;&gt;"",'Datos del Cliente'!$C$14,"")</f>
        <v/>
      </c>
      <c r="E5095" s="37"/>
    </row>
    <row r="5096" spans="2:5">
      <c r="B5096" s="36"/>
      <c r="E5096" s="37"/>
    </row>
    <row r="5097" spans="2:5" ht="15" customHeight="1">
      <c r="B5097" s="36"/>
      <c r="C5097" s="84" t="s">
        <v>145</v>
      </c>
      <c r="D5097" s="84"/>
      <c r="E5097" s="37"/>
    </row>
    <row r="5098" spans="2:5">
      <c r="B5098" s="36"/>
      <c r="C5098" s="84"/>
      <c r="D5098" s="84"/>
      <c r="E5098" s="37"/>
    </row>
    <row r="5099" spans="2:5">
      <c r="B5099" s="36"/>
      <c r="C5099" s="84"/>
      <c r="D5099" s="84"/>
      <c r="E5099" s="37"/>
    </row>
    <row r="5100" spans="2:5">
      <c r="B5100" s="46"/>
      <c r="C5100" s="47"/>
      <c r="D5100" s="47"/>
      <c r="E5100" s="48"/>
    </row>
    <row r="5102" spans="2:5" ht="25.5" customHeight="1">
      <c r="B5102" s="34"/>
      <c r="C5102" s="85" t="s">
        <v>127</v>
      </c>
      <c r="D5102" s="85"/>
      <c r="E5102" s="35"/>
    </row>
    <row r="5103" spans="2:5">
      <c r="B5103" s="36"/>
      <c r="E5103" s="37"/>
    </row>
    <row r="5104" spans="2:5">
      <c r="B5104" s="36"/>
      <c r="C5104" s="38" t="s">
        <v>128</v>
      </c>
      <c r="D5104" s="39" t="str">
        <f>IF(Retenciones!$A155&lt;&gt;"","0000-"&amp;TEXT(Retenciones!$I155,"YYYY")&amp;"-"&amp;TEXT((N('Datos del Cliente'!$C$17)+COUNTIF(Retenciones!$A$5:$A155,"&lt;&gt;")),"000000"),"")</f>
        <v/>
      </c>
      <c r="E5104" s="37"/>
    </row>
    <row r="5105" spans="2:5">
      <c r="B5105" s="36"/>
      <c r="C5105" s="38" t="s">
        <v>129</v>
      </c>
      <c r="D5105" s="39" t="str">
        <f>IF(Retenciones!$A155&lt;&gt;"",TEXT(Retenciones!$I155,"DD/MM/YYYY"),"")</f>
        <v/>
      </c>
      <c r="E5105" s="37"/>
    </row>
    <row r="5106" spans="2:5">
      <c r="B5106" s="36"/>
      <c r="E5106" s="37"/>
    </row>
    <row r="5107" spans="2:5">
      <c r="B5107" s="36"/>
      <c r="C5107" s="86" t="s">
        <v>130</v>
      </c>
      <c r="D5107" s="86"/>
      <c r="E5107" s="37"/>
    </row>
    <row r="5108" spans="2:5">
      <c r="B5108" s="36"/>
      <c r="C5108" s="38" t="s">
        <v>131</v>
      </c>
      <c r="D5108" s="39" t="str">
        <f>IF(Retenciones!$A155&lt;&gt;"",'Datos del Cliente'!$C$7,"")</f>
        <v/>
      </c>
      <c r="E5108" s="37"/>
    </row>
    <row r="5109" spans="2:5">
      <c r="B5109" s="36"/>
      <c r="C5109" s="38" t="s">
        <v>132</v>
      </c>
      <c r="D5109" s="40" t="str">
        <f>IFERROR(IF(Retenciones!$A155&lt;&gt;"",+('Datos del Cliente'!$C$8),""),"")</f>
        <v/>
      </c>
      <c r="E5109" s="37"/>
    </row>
    <row r="5110" spans="2:5" ht="25.5" customHeight="1">
      <c r="B5110" s="36"/>
      <c r="C5110" s="38" t="s">
        <v>133</v>
      </c>
      <c r="D5110" s="41" t="str">
        <f>IF(Retenciones!$A155&lt;&gt;"",'Datos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110" s="37"/>
    </row>
    <row r="5111" spans="2:5">
      <c r="B5111" s="36"/>
      <c r="E5111" s="37"/>
    </row>
    <row r="5112" spans="2:5">
      <c r="B5112" s="36"/>
      <c r="C5112" s="86" t="s">
        <v>134</v>
      </c>
      <c r="D5112" s="86"/>
      <c r="E5112" s="37"/>
    </row>
    <row r="5113" spans="2:5">
      <c r="B5113" s="36"/>
      <c r="C5113" s="38" t="s">
        <v>131</v>
      </c>
      <c r="D5113" s="39" t="str">
        <f>IFERROR(IF(Retenciones!$A155&lt;&gt;"",INDEX('Sujetos Retenidos'!$B$5:$B$204,MATCH(Retenciones!$O155,'Sujetos Retenidos'!$A$5:$A$204,0)),""),"")</f>
        <v/>
      </c>
      <c r="E5113" s="37"/>
    </row>
    <row r="5114" spans="2:5">
      <c r="B5114" s="36"/>
      <c r="C5114" s="38" t="s">
        <v>132</v>
      </c>
      <c r="D5114" s="40" t="str">
        <f>IFERROR(IF(Retenciones!$A155&lt;&gt;"",+INDEX('Sujetos Retenidos'!$A$5:$A$204,MATCH(Retenciones!$O155,'Sujetos Retenidos'!$A$5:$A$204,0)),""),"")</f>
        <v/>
      </c>
      <c r="E5114" s="37"/>
    </row>
    <row r="5115" spans="2:5" ht="25.5" customHeight="1">
      <c r="B5115" s="36"/>
      <c r="C5115" s="38" t="s">
        <v>133</v>
      </c>
      <c r="D5115" s="41" t="str">
        <f>IFERROR(IF(Retenciones!$A155&lt;&gt;"",INDEX('Sujetos Retenidos'!$C$5:$C$204,MATCH(Retenciones!$O155,'Sujetos Retenidos'!$A$5:$A$204,0))&amp;" Localidad: "&amp;INDEX('Sujetos Retenidos'!$D$5:$D$204,MATCH(Retenciones!$O155,'Sujetos Retenidos'!$A$5:$A$204,0))&amp;" Provincia: "&amp;IF(ISNUMBER(SEARCH(" - ",INDEX('Sujetos Retenidos'!$E$5:$E$204,MATCH(Retenciones!$O155,'Sujetos Retenidos'!$A$5:$A$204,0)))),MID(INDEX('Sujetos Retenidos'!$E$5:$E$204,MATCH(Retenciones!$O155,'Sujetos Retenidos'!$A$5:$A$204,0)),SEARCH(" - ",INDEX('Sujetos Retenidos'!$E$5:$E$204,MATCH(Retenciones!$O155,'Sujetos Retenidos'!$A$5:$A$204,0)))+3,255),INDEX('Sujetos Retenidos'!$E$5:$E$204,MATCH(Retenciones!$O155,'Sujetos Retenidos'!$A$5:$A$204,0)))&amp;" C.P.: "&amp;INDEX('Sujetos Retenidos'!$F$5:$F$204,MATCH(Retenciones!$O155,'Sujetos Retenidos'!$A$5:$A$204,0)),""),"")</f>
        <v/>
      </c>
      <c r="E5115" s="37"/>
    </row>
    <row r="5116" spans="2:5">
      <c r="B5116" s="36"/>
      <c r="E5116" s="37"/>
    </row>
    <row r="5117" spans="2:5">
      <c r="B5117" s="36"/>
      <c r="C5117" s="86" t="s">
        <v>135</v>
      </c>
      <c r="D5117" s="86"/>
      <c r="E5117" s="37"/>
    </row>
    <row r="5118" spans="2:5" ht="21.75" customHeight="1">
      <c r="B5118" s="36"/>
      <c r="C5118" s="38" t="s">
        <v>136</v>
      </c>
      <c r="D5118" s="41" t="str">
        <f>IF(Retenciones!$A155&lt;&gt;"",SUBSTITUTE(IF(ISNUMBER(SEARCH(" (",IF(ISNUMBER(SEARCH(" - ",Retenciones!$E155)),MID(Retenciones!$E155,SEARCH(" - ",Retenciones!$E155)+3,255),Retenciones!$E155))),LEFT(IF(ISNUMBER(SEARCH(" - ",Retenciones!$E155)),MID(Retenciones!$E155,SEARCH(" - ",Retenciones!$E155)+3,255),Retenciones!$E155),SEARCH(" (",IF(ISNUMBER(SEARCH(" - ",Retenciones!$E155)),MID(Retenciones!$E155,SEARCH(" - ",Retenciones!$E155)+3,255),Retenciones!$E155))-1),IF(ISNUMBER(SEARCH(" - ",Retenciones!$E155)),MID(Retenciones!$E155,SEARCH(" - ",Retenciones!$E155)+3,255),Retenciones!$E155)),"—","-"),"")</f>
        <v/>
      </c>
      <c r="E5118" s="37"/>
    </row>
    <row r="5119" spans="2:5" ht="21.75" customHeight="1">
      <c r="B5119" s="36"/>
      <c r="C5119" s="38" t="s">
        <v>137</v>
      </c>
      <c r="D5119" s="41" t="str">
        <f>IF(Retenciones!$A155&lt;&gt;"",IF(ISNUMBER(SEARCH(" - ",Retenciones!$F155)),MID(Retenciones!$F155,SEARCH(" - ",Retenciones!$F155)+3,255),Retenciones!$F155),"")</f>
        <v/>
      </c>
      <c r="E5119" s="37"/>
    </row>
    <row r="5120" spans="2:5" ht="21.75" customHeight="1">
      <c r="B5120" s="36"/>
      <c r="C5120" s="38" t="s">
        <v>138</v>
      </c>
      <c r="D5120" s="41" t="str">
        <f>IF(Retenciones!$A155&lt;&gt;"",Retenciones!$A155&amp;" Nro. "&amp;TEXT(Retenciones!$C155,"000000000000"),"")</f>
        <v/>
      </c>
      <c r="E5120" s="37"/>
    </row>
    <row r="5121" spans="2:5">
      <c r="B5121" s="36"/>
      <c r="C5121" s="38" t="s">
        <v>139</v>
      </c>
      <c r="D5121" s="42" t="str">
        <f>IF(Retenciones!$A155&lt;&gt;"","$ "&amp;IF(MID(TEXT(INT(ROUND(Retenciones!$D155,2)),"000000000000"),1,3)&lt;&gt;"000",TEXT(VALUE(MID(TEXT(INT(ROUND(Retenciones!$D155,2)),"000000000000"),1,3)),"0")&amp;"."&amp;MID(TEXT(INT(ROUND(Retenciones!$D155,2)),"000000000000"),4,3)&amp;"."&amp;MID(TEXT(INT(ROUND(Retenciones!$D155,2)),"000000000000"),7,3)&amp;"."&amp;MID(TEXT(INT(ROUND(Retenciones!$D155,2)),"000000000000"),10,3),IF(MID(TEXT(INT(ROUND(Retenciones!$D155,2)),"000000000000"),4,3)&lt;&gt;"000",TEXT(VALUE(MID(TEXT(INT(ROUND(Retenciones!$D155,2)),"000000000000"),4,3)),"0")&amp;"."&amp;MID(TEXT(INT(ROUND(Retenciones!$D155,2)),"000000000000"),7,3)&amp;"."&amp;MID(TEXT(INT(ROUND(Retenciones!$D155,2)),"000000000000"),10,3),IF(MID(TEXT(INT(ROUND(Retenciones!$D155,2)),"000000000000"),7,3)&lt;&gt;"000",TEXT(VALUE(MID(TEXT(INT(ROUND(Retenciones!$D155,2)),"000000000000"),7,3)),"0")&amp;"."&amp;MID(TEXT(INT(ROUND(Retenciones!$D155,2)),"000000000000"),10,3),TEXT(VALUE(MID(TEXT(INT(ROUND(Retenciones!$D155,2)),"000000000000"),10,3)),"0"))))&amp;","&amp;TEXT(ROUND((ROUND(Retenciones!$D155,2)-INT(ROUND(Retenciones!$D155,2)))*100,0),"00"),"")</f>
        <v/>
      </c>
      <c r="E5121" s="37"/>
    </row>
    <row r="5122" spans="2:5">
      <c r="B5122" s="36"/>
      <c r="C5122" s="38" t="s">
        <v>140</v>
      </c>
      <c r="D5122" s="39" t="str">
        <f>IF(Retenciones!$A155&lt;&gt;"","NO","")</f>
        <v/>
      </c>
      <c r="E5122" s="37"/>
    </row>
    <row r="5123" spans="2:5">
      <c r="B5123" s="36"/>
      <c r="C5123" s="38" t="s">
        <v>141</v>
      </c>
      <c r="D5123" s="43" t="str">
        <f>IF(Retenciones!$A155&lt;&gt;"","$ "&amp;IF(MID(TEXT(INT(ROUND(Retenciones!$K155,2)),"000000000000"),1,3)&lt;&gt;"000",TEXT(VALUE(MID(TEXT(INT(ROUND(Retenciones!$K155,2)),"000000000000"),1,3)),"0")&amp;"."&amp;MID(TEXT(INT(ROUND(Retenciones!$K155,2)),"000000000000"),4,3)&amp;"."&amp;MID(TEXT(INT(ROUND(Retenciones!$K155,2)),"000000000000"),7,3)&amp;"."&amp;MID(TEXT(INT(ROUND(Retenciones!$K155,2)),"000000000000"),10,3),IF(MID(TEXT(INT(ROUND(Retenciones!$K155,2)),"000000000000"),4,3)&lt;&gt;"000",TEXT(VALUE(MID(TEXT(INT(ROUND(Retenciones!$K155,2)),"000000000000"),4,3)),"0")&amp;"."&amp;MID(TEXT(INT(ROUND(Retenciones!$K155,2)),"000000000000"),7,3)&amp;"."&amp;MID(TEXT(INT(ROUND(Retenciones!$K155,2)),"000000000000"),10,3),IF(MID(TEXT(INT(ROUND(Retenciones!$K155,2)),"000000000000"),7,3)&lt;&gt;"000",TEXT(VALUE(MID(TEXT(INT(ROUND(Retenciones!$K155,2)),"000000000000"),7,3)),"0")&amp;"."&amp;MID(TEXT(INT(ROUND(Retenciones!$K155,2)),"000000000000"),10,3),TEXT(VALUE(MID(TEXT(INT(ROUND(Retenciones!$K155,2)),"000000000000"),10,3)),"0"))))&amp;","&amp;TEXT(ROUND((ROUND(Retenciones!$K155,2)-INT(ROUND(Retenciones!$K155,2)))*100,0),"00"),"")</f>
        <v/>
      </c>
      <c r="E5123" s="37"/>
    </row>
    <row r="5124" spans="2:5">
      <c r="B5124" s="36"/>
      <c r="E5124" s="37"/>
    </row>
    <row r="5125" spans="2:5">
      <c r="B5125" s="36"/>
      <c r="E5125" s="37"/>
    </row>
    <row r="5126" spans="2:5">
      <c r="B5126" s="36"/>
      <c r="C5126" s="44" t="s">
        <v>142</v>
      </c>
      <c r="D5126" s="45"/>
      <c r="E5126" s="37"/>
    </row>
    <row r="5127" spans="2:5">
      <c r="B5127" s="36"/>
      <c r="E5127" s="37"/>
    </row>
    <row r="5128" spans="2:5">
      <c r="B5128" s="36"/>
      <c r="C5128" s="38" t="s">
        <v>143</v>
      </c>
      <c r="D5128" s="39" t="str">
        <f>IF(Retenciones!$A155&lt;&gt;"",'Datos del Cliente'!$C$7,"")</f>
        <v/>
      </c>
      <c r="E5128" s="37"/>
    </row>
    <row r="5129" spans="2:5">
      <c r="B5129" s="36"/>
      <c r="C5129" s="38" t="s">
        <v>144</v>
      </c>
      <c r="D5129" s="39" t="str">
        <f>IF(Retenciones!$A155&lt;&gt;"",'Datos del Cliente'!$C$14,"")</f>
        <v/>
      </c>
      <c r="E5129" s="37"/>
    </row>
    <row r="5130" spans="2:5">
      <c r="B5130" s="36"/>
      <c r="E5130" s="37"/>
    </row>
    <row r="5131" spans="2:5" ht="15" customHeight="1">
      <c r="B5131" s="36"/>
      <c r="C5131" s="84" t="s">
        <v>145</v>
      </c>
      <c r="D5131" s="84"/>
      <c r="E5131" s="37"/>
    </row>
    <row r="5132" spans="2:5">
      <c r="B5132" s="36"/>
      <c r="C5132" s="84"/>
      <c r="D5132" s="84"/>
      <c r="E5132" s="37"/>
    </row>
    <row r="5133" spans="2:5">
      <c r="B5133" s="36"/>
      <c r="C5133" s="84"/>
      <c r="D5133" s="84"/>
      <c r="E5133" s="37"/>
    </row>
    <row r="5134" spans="2:5">
      <c r="B5134" s="46"/>
      <c r="C5134" s="47"/>
      <c r="D5134" s="47"/>
      <c r="E5134" s="48"/>
    </row>
    <row r="5136" spans="2:5" ht="25.5" customHeight="1">
      <c r="B5136" s="34"/>
      <c r="C5136" s="85" t="s">
        <v>127</v>
      </c>
      <c r="D5136" s="85"/>
      <c r="E5136" s="35"/>
    </row>
    <row r="5137" spans="2:5">
      <c r="B5137" s="36"/>
      <c r="E5137" s="37"/>
    </row>
    <row r="5138" spans="2:5">
      <c r="B5138" s="36"/>
      <c r="C5138" s="38" t="s">
        <v>128</v>
      </c>
      <c r="D5138" s="39" t="str">
        <f>IF(Retenciones!$A156&lt;&gt;"","0000-"&amp;TEXT(Retenciones!$I156,"YYYY")&amp;"-"&amp;TEXT((N('Datos del Cliente'!$C$17)+COUNTIF(Retenciones!$A$5:$A156,"&lt;&gt;")),"000000"),"")</f>
        <v/>
      </c>
      <c r="E5138" s="37"/>
    </row>
    <row r="5139" spans="2:5">
      <c r="B5139" s="36"/>
      <c r="C5139" s="38" t="s">
        <v>129</v>
      </c>
      <c r="D5139" s="39" t="str">
        <f>IF(Retenciones!$A156&lt;&gt;"",TEXT(Retenciones!$I156,"DD/MM/YYYY"),"")</f>
        <v/>
      </c>
      <c r="E5139" s="37"/>
    </row>
    <row r="5140" spans="2:5">
      <c r="B5140" s="36"/>
      <c r="E5140" s="37"/>
    </row>
    <row r="5141" spans="2:5">
      <c r="B5141" s="36"/>
      <c r="C5141" s="86" t="s">
        <v>130</v>
      </c>
      <c r="D5141" s="86"/>
      <c r="E5141" s="37"/>
    </row>
    <row r="5142" spans="2:5">
      <c r="B5142" s="36"/>
      <c r="C5142" s="38" t="s">
        <v>131</v>
      </c>
      <c r="D5142" s="39" t="str">
        <f>IF(Retenciones!$A156&lt;&gt;"",'Datos del Cliente'!$C$7,"")</f>
        <v/>
      </c>
      <c r="E5142" s="37"/>
    </row>
    <row r="5143" spans="2:5">
      <c r="B5143" s="36"/>
      <c r="C5143" s="38" t="s">
        <v>132</v>
      </c>
      <c r="D5143" s="40" t="str">
        <f>IFERROR(IF(Retenciones!$A156&lt;&gt;"",+('Datos del Cliente'!$C$8),""),"")</f>
        <v/>
      </c>
      <c r="E5143" s="37"/>
    </row>
    <row r="5144" spans="2:5" ht="25.5" customHeight="1">
      <c r="B5144" s="36"/>
      <c r="C5144" s="38" t="s">
        <v>133</v>
      </c>
      <c r="D5144" s="41" t="str">
        <f>IF(Retenciones!$A156&lt;&gt;"",'Datos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144" s="37"/>
    </row>
    <row r="5145" spans="2:5">
      <c r="B5145" s="36"/>
      <c r="E5145" s="37"/>
    </row>
    <row r="5146" spans="2:5">
      <c r="B5146" s="36"/>
      <c r="C5146" s="86" t="s">
        <v>134</v>
      </c>
      <c r="D5146" s="86"/>
      <c r="E5146" s="37"/>
    </row>
    <row r="5147" spans="2:5">
      <c r="B5147" s="36"/>
      <c r="C5147" s="38" t="s">
        <v>131</v>
      </c>
      <c r="D5147" s="39" t="str">
        <f>IFERROR(IF(Retenciones!$A156&lt;&gt;"",INDEX('Sujetos Retenidos'!$B$5:$B$204,MATCH(Retenciones!$O156,'Sujetos Retenidos'!$A$5:$A$204,0)),""),"")</f>
        <v/>
      </c>
      <c r="E5147" s="37"/>
    </row>
    <row r="5148" spans="2:5">
      <c r="B5148" s="36"/>
      <c r="C5148" s="38" t="s">
        <v>132</v>
      </c>
      <c r="D5148" s="40" t="str">
        <f>IFERROR(IF(Retenciones!$A156&lt;&gt;"",+INDEX('Sujetos Retenidos'!$A$5:$A$204,MATCH(Retenciones!$O156,'Sujetos Retenidos'!$A$5:$A$204,0)),""),"")</f>
        <v/>
      </c>
      <c r="E5148" s="37"/>
    </row>
    <row r="5149" spans="2:5" ht="25.5" customHeight="1">
      <c r="B5149" s="36"/>
      <c r="C5149" s="38" t="s">
        <v>133</v>
      </c>
      <c r="D5149" s="41" t="str">
        <f>IFERROR(IF(Retenciones!$A156&lt;&gt;"",INDEX('Sujetos Retenidos'!$C$5:$C$204,MATCH(Retenciones!$O156,'Sujetos Retenidos'!$A$5:$A$204,0))&amp;" Localidad: "&amp;INDEX('Sujetos Retenidos'!$D$5:$D$204,MATCH(Retenciones!$O156,'Sujetos Retenidos'!$A$5:$A$204,0))&amp;" Provincia: "&amp;IF(ISNUMBER(SEARCH(" - ",INDEX('Sujetos Retenidos'!$E$5:$E$204,MATCH(Retenciones!$O156,'Sujetos Retenidos'!$A$5:$A$204,0)))),MID(INDEX('Sujetos Retenidos'!$E$5:$E$204,MATCH(Retenciones!$O156,'Sujetos Retenidos'!$A$5:$A$204,0)),SEARCH(" - ",INDEX('Sujetos Retenidos'!$E$5:$E$204,MATCH(Retenciones!$O156,'Sujetos Retenidos'!$A$5:$A$204,0)))+3,255),INDEX('Sujetos Retenidos'!$E$5:$E$204,MATCH(Retenciones!$O156,'Sujetos Retenidos'!$A$5:$A$204,0)))&amp;" C.P.: "&amp;INDEX('Sujetos Retenidos'!$F$5:$F$204,MATCH(Retenciones!$O156,'Sujetos Retenidos'!$A$5:$A$204,0)),""),"")</f>
        <v/>
      </c>
      <c r="E5149" s="37"/>
    </row>
    <row r="5150" spans="2:5">
      <c r="B5150" s="36"/>
      <c r="E5150" s="37"/>
    </row>
    <row r="5151" spans="2:5">
      <c r="B5151" s="36"/>
      <c r="C5151" s="86" t="s">
        <v>135</v>
      </c>
      <c r="D5151" s="86"/>
      <c r="E5151" s="37"/>
    </row>
    <row r="5152" spans="2:5" ht="21.75" customHeight="1">
      <c r="B5152" s="36"/>
      <c r="C5152" s="38" t="s">
        <v>136</v>
      </c>
      <c r="D5152" s="41" t="str">
        <f>IF(Retenciones!$A156&lt;&gt;"",SUBSTITUTE(IF(ISNUMBER(SEARCH(" (",IF(ISNUMBER(SEARCH(" - ",Retenciones!$E156)),MID(Retenciones!$E156,SEARCH(" - ",Retenciones!$E156)+3,255),Retenciones!$E156))),LEFT(IF(ISNUMBER(SEARCH(" - ",Retenciones!$E156)),MID(Retenciones!$E156,SEARCH(" - ",Retenciones!$E156)+3,255),Retenciones!$E156),SEARCH(" (",IF(ISNUMBER(SEARCH(" - ",Retenciones!$E156)),MID(Retenciones!$E156,SEARCH(" - ",Retenciones!$E156)+3,255),Retenciones!$E156))-1),IF(ISNUMBER(SEARCH(" - ",Retenciones!$E156)),MID(Retenciones!$E156,SEARCH(" - ",Retenciones!$E156)+3,255),Retenciones!$E156)),"—","-"),"")</f>
        <v/>
      </c>
      <c r="E5152" s="37"/>
    </row>
    <row r="5153" spans="2:5" ht="21.75" customHeight="1">
      <c r="B5153" s="36"/>
      <c r="C5153" s="38" t="s">
        <v>137</v>
      </c>
      <c r="D5153" s="41" t="str">
        <f>IF(Retenciones!$A156&lt;&gt;"",IF(ISNUMBER(SEARCH(" - ",Retenciones!$F156)),MID(Retenciones!$F156,SEARCH(" - ",Retenciones!$F156)+3,255),Retenciones!$F156),"")</f>
        <v/>
      </c>
      <c r="E5153" s="37"/>
    </row>
    <row r="5154" spans="2:5" ht="21.75" customHeight="1">
      <c r="B5154" s="36"/>
      <c r="C5154" s="38" t="s">
        <v>138</v>
      </c>
      <c r="D5154" s="41" t="str">
        <f>IF(Retenciones!$A156&lt;&gt;"",Retenciones!$A156&amp;" Nro. "&amp;TEXT(Retenciones!$C156,"000000000000"),"")</f>
        <v/>
      </c>
      <c r="E5154" s="37"/>
    </row>
    <row r="5155" spans="2:5">
      <c r="B5155" s="36"/>
      <c r="C5155" s="38" t="s">
        <v>139</v>
      </c>
      <c r="D5155" s="42" t="str">
        <f>IF(Retenciones!$A156&lt;&gt;"","$ "&amp;IF(MID(TEXT(INT(ROUND(Retenciones!$D156,2)),"000000000000"),1,3)&lt;&gt;"000",TEXT(VALUE(MID(TEXT(INT(ROUND(Retenciones!$D156,2)),"000000000000"),1,3)),"0")&amp;"."&amp;MID(TEXT(INT(ROUND(Retenciones!$D156,2)),"000000000000"),4,3)&amp;"."&amp;MID(TEXT(INT(ROUND(Retenciones!$D156,2)),"000000000000"),7,3)&amp;"."&amp;MID(TEXT(INT(ROUND(Retenciones!$D156,2)),"000000000000"),10,3),IF(MID(TEXT(INT(ROUND(Retenciones!$D156,2)),"000000000000"),4,3)&lt;&gt;"000",TEXT(VALUE(MID(TEXT(INT(ROUND(Retenciones!$D156,2)),"000000000000"),4,3)),"0")&amp;"."&amp;MID(TEXT(INT(ROUND(Retenciones!$D156,2)),"000000000000"),7,3)&amp;"."&amp;MID(TEXT(INT(ROUND(Retenciones!$D156,2)),"000000000000"),10,3),IF(MID(TEXT(INT(ROUND(Retenciones!$D156,2)),"000000000000"),7,3)&lt;&gt;"000",TEXT(VALUE(MID(TEXT(INT(ROUND(Retenciones!$D156,2)),"000000000000"),7,3)),"0")&amp;"."&amp;MID(TEXT(INT(ROUND(Retenciones!$D156,2)),"000000000000"),10,3),TEXT(VALUE(MID(TEXT(INT(ROUND(Retenciones!$D156,2)),"000000000000"),10,3)),"0"))))&amp;","&amp;TEXT(ROUND((ROUND(Retenciones!$D156,2)-INT(ROUND(Retenciones!$D156,2)))*100,0),"00"),"")</f>
        <v/>
      </c>
      <c r="E5155" s="37"/>
    </row>
    <row r="5156" spans="2:5">
      <c r="B5156" s="36"/>
      <c r="C5156" s="38" t="s">
        <v>140</v>
      </c>
      <c r="D5156" s="39" t="str">
        <f>IF(Retenciones!$A156&lt;&gt;"","NO","")</f>
        <v/>
      </c>
      <c r="E5156" s="37"/>
    </row>
    <row r="5157" spans="2:5">
      <c r="B5157" s="36"/>
      <c r="C5157" s="38" t="s">
        <v>141</v>
      </c>
      <c r="D5157" s="43" t="str">
        <f>IF(Retenciones!$A156&lt;&gt;"","$ "&amp;IF(MID(TEXT(INT(ROUND(Retenciones!$K156,2)),"000000000000"),1,3)&lt;&gt;"000",TEXT(VALUE(MID(TEXT(INT(ROUND(Retenciones!$K156,2)),"000000000000"),1,3)),"0")&amp;"."&amp;MID(TEXT(INT(ROUND(Retenciones!$K156,2)),"000000000000"),4,3)&amp;"."&amp;MID(TEXT(INT(ROUND(Retenciones!$K156,2)),"000000000000"),7,3)&amp;"."&amp;MID(TEXT(INT(ROUND(Retenciones!$K156,2)),"000000000000"),10,3),IF(MID(TEXT(INT(ROUND(Retenciones!$K156,2)),"000000000000"),4,3)&lt;&gt;"000",TEXT(VALUE(MID(TEXT(INT(ROUND(Retenciones!$K156,2)),"000000000000"),4,3)),"0")&amp;"."&amp;MID(TEXT(INT(ROUND(Retenciones!$K156,2)),"000000000000"),7,3)&amp;"."&amp;MID(TEXT(INT(ROUND(Retenciones!$K156,2)),"000000000000"),10,3),IF(MID(TEXT(INT(ROUND(Retenciones!$K156,2)),"000000000000"),7,3)&lt;&gt;"000",TEXT(VALUE(MID(TEXT(INT(ROUND(Retenciones!$K156,2)),"000000000000"),7,3)),"0")&amp;"."&amp;MID(TEXT(INT(ROUND(Retenciones!$K156,2)),"000000000000"),10,3),TEXT(VALUE(MID(TEXT(INT(ROUND(Retenciones!$K156,2)),"000000000000"),10,3)),"0"))))&amp;","&amp;TEXT(ROUND((ROUND(Retenciones!$K156,2)-INT(ROUND(Retenciones!$K156,2)))*100,0),"00"),"")</f>
        <v/>
      </c>
      <c r="E5157" s="37"/>
    </row>
    <row r="5158" spans="2:5">
      <c r="B5158" s="36"/>
      <c r="E5158" s="37"/>
    </row>
    <row r="5159" spans="2:5">
      <c r="B5159" s="36"/>
      <c r="E5159" s="37"/>
    </row>
    <row r="5160" spans="2:5">
      <c r="B5160" s="36"/>
      <c r="C5160" s="44" t="s">
        <v>142</v>
      </c>
      <c r="D5160" s="45"/>
      <c r="E5160" s="37"/>
    </row>
    <row r="5161" spans="2:5">
      <c r="B5161" s="36"/>
      <c r="E5161" s="37"/>
    </row>
    <row r="5162" spans="2:5">
      <c r="B5162" s="36"/>
      <c r="C5162" s="38" t="s">
        <v>143</v>
      </c>
      <c r="D5162" s="39" t="str">
        <f>IF(Retenciones!$A156&lt;&gt;"",'Datos del Cliente'!$C$7,"")</f>
        <v/>
      </c>
      <c r="E5162" s="37"/>
    </row>
    <row r="5163" spans="2:5">
      <c r="B5163" s="36"/>
      <c r="C5163" s="38" t="s">
        <v>144</v>
      </c>
      <c r="D5163" s="39" t="str">
        <f>IF(Retenciones!$A156&lt;&gt;"",'Datos del Cliente'!$C$14,"")</f>
        <v/>
      </c>
      <c r="E5163" s="37"/>
    </row>
    <row r="5164" spans="2:5">
      <c r="B5164" s="36"/>
      <c r="E5164" s="37"/>
    </row>
    <row r="5165" spans="2:5" ht="15" customHeight="1">
      <c r="B5165" s="36"/>
      <c r="C5165" s="84" t="s">
        <v>145</v>
      </c>
      <c r="D5165" s="84"/>
      <c r="E5165" s="37"/>
    </row>
    <row r="5166" spans="2:5">
      <c r="B5166" s="36"/>
      <c r="C5166" s="84"/>
      <c r="D5166" s="84"/>
      <c r="E5166" s="37"/>
    </row>
    <row r="5167" spans="2:5">
      <c r="B5167" s="36"/>
      <c r="C5167" s="84"/>
      <c r="D5167" s="84"/>
      <c r="E5167" s="37"/>
    </row>
    <row r="5168" spans="2:5">
      <c r="B5168" s="46"/>
      <c r="C5168" s="47"/>
      <c r="D5168" s="47"/>
      <c r="E5168" s="48"/>
    </row>
    <row r="5170" spans="2:5" ht="25.5" customHeight="1">
      <c r="B5170" s="34"/>
      <c r="C5170" s="85" t="s">
        <v>127</v>
      </c>
      <c r="D5170" s="85"/>
      <c r="E5170" s="35"/>
    </row>
    <row r="5171" spans="2:5">
      <c r="B5171" s="36"/>
      <c r="E5171" s="37"/>
    </row>
    <row r="5172" spans="2:5">
      <c r="B5172" s="36"/>
      <c r="C5172" s="38" t="s">
        <v>128</v>
      </c>
      <c r="D5172" s="39" t="str">
        <f>IF(Retenciones!$A157&lt;&gt;"","0000-"&amp;TEXT(Retenciones!$I157,"YYYY")&amp;"-"&amp;TEXT((N('Datos del Cliente'!$C$17)+COUNTIF(Retenciones!$A$5:$A157,"&lt;&gt;")),"000000"),"")</f>
        <v/>
      </c>
      <c r="E5172" s="37"/>
    </row>
    <row r="5173" spans="2:5">
      <c r="B5173" s="36"/>
      <c r="C5173" s="38" t="s">
        <v>129</v>
      </c>
      <c r="D5173" s="39" t="str">
        <f>IF(Retenciones!$A157&lt;&gt;"",TEXT(Retenciones!$I157,"DD/MM/YYYY"),"")</f>
        <v/>
      </c>
      <c r="E5173" s="37"/>
    </row>
    <row r="5174" spans="2:5">
      <c r="B5174" s="36"/>
      <c r="E5174" s="37"/>
    </row>
    <row r="5175" spans="2:5">
      <c r="B5175" s="36"/>
      <c r="C5175" s="86" t="s">
        <v>130</v>
      </c>
      <c r="D5175" s="86"/>
      <c r="E5175" s="37"/>
    </row>
    <row r="5176" spans="2:5">
      <c r="B5176" s="36"/>
      <c r="C5176" s="38" t="s">
        <v>131</v>
      </c>
      <c r="D5176" s="39" t="str">
        <f>IF(Retenciones!$A157&lt;&gt;"",'Datos del Cliente'!$C$7,"")</f>
        <v/>
      </c>
      <c r="E5176" s="37"/>
    </row>
    <row r="5177" spans="2:5">
      <c r="B5177" s="36"/>
      <c r="C5177" s="38" t="s">
        <v>132</v>
      </c>
      <c r="D5177" s="40" t="str">
        <f>IFERROR(IF(Retenciones!$A157&lt;&gt;"",+('Datos del Cliente'!$C$8),""),"")</f>
        <v/>
      </c>
      <c r="E5177" s="37"/>
    </row>
    <row r="5178" spans="2:5" ht="25.5" customHeight="1">
      <c r="B5178" s="36"/>
      <c r="C5178" s="38" t="s">
        <v>133</v>
      </c>
      <c r="D5178" s="41" t="str">
        <f>IF(Retenciones!$A157&lt;&gt;"",'Datos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178" s="37"/>
    </row>
    <row r="5179" spans="2:5">
      <c r="B5179" s="36"/>
      <c r="E5179" s="37"/>
    </row>
    <row r="5180" spans="2:5">
      <c r="B5180" s="36"/>
      <c r="C5180" s="86" t="s">
        <v>134</v>
      </c>
      <c r="D5180" s="86"/>
      <c r="E5180" s="37"/>
    </row>
    <row r="5181" spans="2:5">
      <c r="B5181" s="36"/>
      <c r="C5181" s="38" t="s">
        <v>131</v>
      </c>
      <c r="D5181" s="39" t="str">
        <f>IFERROR(IF(Retenciones!$A157&lt;&gt;"",INDEX('Sujetos Retenidos'!$B$5:$B$204,MATCH(Retenciones!$O157,'Sujetos Retenidos'!$A$5:$A$204,0)),""),"")</f>
        <v/>
      </c>
      <c r="E5181" s="37"/>
    </row>
    <row r="5182" spans="2:5">
      <c r="B5182" s="36"/>
      <c r="C5182" s="38" t="s">
        <v>132</v>
      </c>
      <c r="D5182" s="40" t="str">
        <f>IFERROR(IF(Retenciones!$A157&lt;&gt;"",+INDEX('Sujetos Retenidos'!$A$5:$A$204,MATCH(Retenciones!$O157,'Sujetos Retenidos'!$A$5:$A$204,0)),""),"")</f>
        <v/>
      </c>
      <c r="E5182" s="37"/>
    </row>
    <row r="5183" spans="2:5" ht="25.5" customHeight="1">
      <c r="B5183" s="36"/>
      <c r="C5183" s="38" t="s">
        <v>133</v>
      </c>
      <c r="D5183" s="41" t="str">
        <f>IFERROR(IF(Retenciones!$A157&lt;&gt;"",INDEX('Sujetos Retenidos'!$C$5:$C$204,MATCH(Retenciones!$O157,'Sujetos Retenidos'!$A$5:$A$204,0))&amp;" Localidad: "&amp;INDEX('Sujetos Retenidos'!$D$5:$D$204,MATCH(Retenciones!$O157,'Sujetos Retenidos'!$A$5:$A$204,0))&amp;" Provincia: "&amp;IF(ISNUMBER(SEARCH(" - ",INDEX('Sujetos Retenidos'!$E$5:$E$204,MATCH(Retenciones!$O157,'Sujetos Retenidos'!$A$5:$A$204,0)))),MID(INDEX('Sujetos Retenidos'!$E$5:$E$204,MATCH(Retenciones!$O157,'Sujetos Retenidos'!$A$5:$A$204,0)),SEARCH(" - ",INDEX('Sujetos Retenidos'!$E$5:$E$204,MATCH(Retenciones!$O157,'Sujetos Retenidos'!$A$5:$A$204,0)))+3,255),INDEX('Sujetos Retenidos'!$E$5:$E$204,MATCH(Retenciones!$O157,'Sujetos Retenidos'!$A$5:$A$204,0)))&amp;" C.P.: "&amp;INDEX('Sujetos Retenidos'!$F$5:$F$204,MATCH(Retenciones!$O157,'Sujetos Retenidos'!$A$5:$A$204,0)),""),"")</f>
        <v/>
      </c>
      <c r="E5183" s="37"/>
    </row>
    <row r="5184" spans="2:5">
      <c r="B5184" s="36"/>
      <c r="E5184" s="37"/>
    </row>
    <row r="5185" spans="2:5">
      <c r="B5185" s="36"/>
      <c r="C5185" s="86" t="s">
        <v>135</v>
      </c>
      <c r="D5185" s="86"/>
      <c r="E5185" s="37"/>
    </row>
    <row r="5186" spans="2:5" ht="21.75" customHeight="1">
      <c r="B5186" s="36"/>
      <c r="C5186" s="38" t="s">
        <v>136</v>
      </c>
      <c r="D5186" s="41" t="str">
        <f>IF(Retenciones!$A157&lt;&gt;"",SUBSTITUTE(IF(ISNUMBER(SEARCH(" (",IF(ISNUMBER(SEARCH(" - ",Retenciones!$E157)),MID(Retenciones!$E157,SEARCH(" - ",Retenciones!$E157)+3,255),Retenciones!$E157))),LEFT(IF(ISNUMBER(SEARCH(" - ",Retenciones!$E157)),MID(Retenciones!$E157,SEARCH(" - ",Retenciones!$E157)+3,255),Retenciones!$E157),SEARCH(" (",IF(ISNUMBER(SEARCH(" - ",Retenciones!$E157)),MID(Retenciones!$E157,SEARCH(" - ",Retenciones!$E157)+3,255),Retenciones!$E157))-1),IF(ISNUMBER(SEARCH(" - ",Retenciones!$E157)),MID(Retenciones!$E157,SEARCH(" - ",Retenciones!$E157)+3,255),Retenciones!$E157)),"—","-"),"")</f>
        <v/>
      </c>
      <c r="E5186" s="37"/>
    </row>
    <row r="5187" spans="2:5" ht="21.75" customHeight="1">
      <c r="B5187" s="36"/>
      <c r="C5187" s="38" t="s">
        <v>137</v>
      </c>
      <c r="D5187" s="41" t="str">
        <f>IF(Retenciones!$A157&lt;&gt;"",IF(ISNUMBER(SEARCH(" - ",Retenciones!$F157)),MID(Retenciones!$F157,SEARCH(" - ",Retenciones!$F157)+3,255),Retenciones!$F157),"")</f>
        <v/>
      </c>
      <c r="E5187" s="37"/>
    </row>
    <row r="5188" spans="2:5" ht="21.75" customHeight="1">
      <c r="B5188" s="36"/>
      <c r="C5188" s="38" t="s">
        <v>138</v>
      </c>
      <c r="D5188" s="41" t="str">
        <f>IF(Retenciones!$A157&lt;&gt;"",Retenciones!$A157&amp;" Nro. "&amp;TEXT(Retenciones!$C157,"000000000000"),"")</f>
        <v/>
      </c>
      <c r="E5188" s="37"/>
    </row>
    <row r="5189" spans="2:5">
      <c r="B5189" s="36"/>
      <c r="C5189" s="38" t="s">
        <v>139</v>
      </c>
      <c r="D5189" s="42" t="str">
        <f>IF(Retenciones!$A157&lt;&gt;"","$ "&amp;IF(MID(TEXT(INT(ROUND(Retenciones!$D157,2)),"000000000000"),1,3)&lt;&gt;"000",TEXT(VALUE(MID(TEXT(INT(ROUND(Retenciones!$D157,2)),"000000000000"),1,3)),"0")&amp;"."&amp;MID(TEXT(INT(ROUND(Retenciones!$D157,2)),"000000000000"),4,3)&amp;"."&amp;MID(TEXT(INT(ROUND(Retenciones!$D157,2)),"000000000000"),7,3)&amp;"."&amp;MID(TEXT(INT(ROUND(Retenciones!$D157,2)),"000000000000"),10,3),IF(MID(TEXT(INT(ROUND(Retenciones!$D157,2)),"000000000000"),4,3)&lt;&gt;"000",TEXT(VALUE(MID(TEXT(INT(ROUND(Retenciones!$D157,2)),"000000000000"),4,3)),"0")&amp;"."&amp;MID(TEXT(INT(ROUND(Retenciones!$D157,2)),"000000000000"),7,3)&amp;"."&amp;MID(TEXT(INT(ROUND(Retenciones!$D157,2)),"000000000000"),10,3),IF(MID(TEXT(INT(ROUND(Retenciones!$D157,2)),"000000000000"),7,3)&lt;&gt;"000",TEXT(VALUE(MID(TEXT(INT(ROUND(Retenciones!$D157,2)),"000000000000"),7,3)),"0")&amp;"."&amp;MID(TEXT(INT(ROUND(Retenciones!$D157,2)),"000000000000"),10,3),TEXT(VALUE(MID(TEXT(INT(ROUND(Retenciones!$D157,2)),"000000000000"),10,3)),"0"))))&amp;","&amp;TEXT(ROUND((ROUND(Retenciones!$D157,2)-INT(ROUND(Retenciones!$D157,2)))*100,0),"00"),"")</f>
        <v/>
      </c>
      <c r="E5189" s="37"/>
    </row>
    <row r="5190" spans="2:5">
      <c r="B5190" s="36"/>
      <c r="C5190" s="38" t="s">
        <v>140</v>
      </c>
      <c r="D5190" s="39" t="str">
        <f>IF(Retenciones!$A157&lt;&gt;"","NO","")</f>
        <v/>
      </c>
      <c r="E5190" s="37"/>
    </row>
    <row r="5191" spans="2:5">
      <c r="B5191" s="36"/>
      <c r="C5191" s="38" t="s">
        <v>141</v>
      </c>
      <c r="D5191" s="43" t="str">
        <f>IF(Retenciones!$A157&lt;&gt;"","$ "&amp;IF(MID(TEXT(INT(ROUND(Retenciones!$K157,2)),"000000000000"),1,3)&lt;&gt;"000",TEXT(VALUE(MID(TEXT(INT(ROUND(Retenciones!$K157,2)),"000000000000"),1,3)),"0")&amp;"."&amp;MID(TEXT(INT(ROUND(Retenciones!$K157,2)),"000000000000"),4,3)&amp;"."&amp;MID(TEXT(INT(ROUND(Retenciones!$K157,2)),"000000000000"),7,3)&amp;"."&amp;MID(TEXT(INT(ROUND(Retenciones!$K157,2)),"000000000000"),10,3),IF(MID(TEXT(INT(ROUND(Retenciones!$K157,2)),"000000000000"),4,3)&lt;&gt;"000",TEXT(VALUE(MID(TEXT(INT(ROUND(Retenciones!$K157,2)),"000000000000"),4,3)),"0")&amp;"."&amp;MID(TEXT(INT(ROUND(Retenciones!$K157,2)),"000000000000"),7,3)&amp;"."&amp;MID(TEXT(INT(ROUND(Retenciones!$K157,2)),"000000000000"),10,3),IF(MID(TEXT(INT(ROUND(Retenciones!$K157,2)),"000000000000"),7,3)&lt;&gt;"000",TEXT(VALUE(MID(TEXT(INT(ROUND(Retenciones!$K157,2)),"000000000000"),7,3)),"0")&amp;"."&amp;MID(TEXT(INT(ROUND(Retenciones!$K157,2)),"000000000000"),10,3),TEXT(VALUE(MID(TEXT(INT(ROUND(Retenciones!$K157,2)),"000000000000"),10,3)),"0"))))&amp;","&amp;TEXT(ROUND((ROUND(Retenciones!$K157,2)-INT(ROUND(Retenciones!$K157,2)))*100,0),"00"),"")</f>
        <v/>
      </c>
      <c r="E5191" s="37"/>
    </row>
    <row r="5192" spans="2:5">
      <c r="B5192" s="36"/>
      <c r="E5192" s="37"/>
    </row>
    <row r="5193" spans="2:5">
      <c r="B5193" s="36"/>
      <c r="E5193" s="37"/>
    </row>
    <row r="5194" spans="2:5">
      <c r="B5194" s="36"/>
      <c r="C5194" s="44" t="s">
        <v>142</v>
      </c>
      <c r="D5194" s="45"/>
      <c r="E5194" s="37"/>
    </row>
    <row r="5195" spans="2:5">
      <c r="B5195" s="36"/>
      <c r="E5195" s="37"/>
    </row>
    <row r="5196" spans="2:5">
      <c r="B5196" s="36"/>
      <c r="C5196" s="38" t="s">
        <v>143</v>
      </c>
      <c r="D5196" s="39" t="str">
        <f>IF(Retenciones!$A157&lt;&gt;"",'Datos del Cliente'!$C$7,"")</f>
        <v/>
      </c>
      <c r="E5196" s="37"/>
    </row>
    <row r="5197" spans="2:5">
      <c r="B5197" s="36"/>
      <c r="C5197" s="38" t="s">
        <v>144</v>
      </c>
      <c r="D5197" s="39" t="str">
        <f>IF(Retenciones!$A157&lt;&gt;"",'Datos del Cliente'!$C$14,"")</f>
        <v/>
      </c>
      <c r="E5197" s="37"/>
    </row>
    <row r="5198" spans="2:5">
      <c r="B5198" s="36"/>
      <c r="E5198" s="37"/>
    </row>
    <row r="5199" spans="2:5" ht="15" customHeight="1">
      <c r="B5199" s="36"/>
      <c r="C5199" s="84" t="s">
        <v>145</v>
      </c>
      <c r="D5199" s="84"/>
      <c r="E5199" s="37"/>
    </row>
    <row r="5200" spans="2:5">
      <c r="B5200" s="36"/>
      <c r="C5200" s="84"/>
      <c r="D5200" s="84"/>
      <c r="E5200" s="37"/>
    </row>
    <row r="5201" spans="2:5">
      <c r="B5201" s="36"/>
      <c r="C5201" s="84"/>
      <c r="D5201" s="84"/>
      <c r="E5201" s="37"/>
    </row>
    <row r="5202" spans="2:5">
      <c r="B5202" s="46"/>
      <c r="C5202" s="47"/>
      <c r="D5202" s="47"/>
      <c r="E5202" s="48"/>
    </row>
    <row r="5204" spans="2:5" ht="25.5" customHeight="1">
      <c r="B5204" s="34"/>
      <c r="C5204" s="85" t="s">
        <v>127</v>
      </c>
      <c r="D5204" s="85"/>
      <c r="E5204" s="35"/>
    </row>
    <row r="5205" spans="2:5">
      <c r="B5205" s="36"/>
      <c r="E5205" s="37"/>
    </row>
    <row r="5206" spans="2:5">
      <c r="B5206" s="36"/>
      <c r="C5206" s="38" t="s">
        <v>128</v>
      </c>
      <c r="D5206" s="39" t="str">
        <f>IF(Retenciones!$A158&lt;&gt;"","0000-"&amp;TEXT(Retenciones!$I158,"YYYY")&amp;"-"&amp;TEXT((N('Datos del Cliente'!$C$17)+COUNTIF(Retenciones!$A$5:$A158,"&lt;&gt;")),"000000"),"")</f>
        <v/>
      </c>
      <c r="E5206" s="37"/>
    </row>
    <row r="5207" spans="2:5">
      <c r="B5207" s="36"/>
      <c r="C5207" s="38" t="s">
        <v>129</v>
      </c>
      <c r="D5207" s="39" t="str">
        <f>IF(Retenciones!$A158&lt;&gt;"",TEXT(Retenciones!$I158,"DD/MM/YYYY"),"")</f>
        <v/>
      </c>
      <c r="E5207" s="37"/>
    </row>
    <row r="5208" spans="2:5">
      <c r="B5208" s="36"/>
      <c r="E5208" s="37"/>
    </row>
    <row r="5209" spans="2:5">
      <c r="B5209" s="36"/>
      <c r="C5209" s="86" t="s">
        <v>130</v>
      </c>
      <c r="D5209" s="86"/>
      <c r="E5209" s="37"/>
    </row>
    <row r="5210" spans="2:5">
      <c r="B5210" s="36"/>
      <c r="C5210" s="38" t="s">
        <v>131</v>
      </c>
      <c r="D5210" s="39" t="str">
        <f>IF(Retenciones!$A158&lt;&gt;"",'Datos del Cliente'!$C$7,"")</f>
        <v/>
      </c>
      <c r="E5210" s="37"/>
    </row>
    <row r="5211" spans="2:5">
      <c r="B5211" s="36"/>
      <c r="C5211" s="38" t="s">
        <v>132</v>
      </c>
      <c r="D5211" s="40" t="str">
        <f>IFERROR(IF(Retenciones!$A158&lt;&gt;"",+('Datos del Cliente'!$C$8),""),"")</f>
        <v/>
      </c>
      <c r="E5211" s="37"/>
    </row>
    <row r="5212" spans="2:5" ht="25.5" customHeight="1">
      <c r="B5212" s="36"/>
      <c r="C5212" s="38" t="s">
        <v>133</v>
      </c>
      <c r="D5212" s="41" t="str">
        <f>IF(Retenciones!$A158&lt;&gt;"",'Datos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212" s="37"/>
    </row>
    <row r="5213" spans="2:5">
      <c r="B5213" s="36"/>
      <c r="E5213" s="37"/>
    </row>
    <row r="5214" spans="2:5">
      <c r="B5214" s="36"/>
      <c r="C5214" s="86" t="s">
        <v>134</v>
      </c>
      <c r="D5214" s="86"/>
      <c r="E5214" s="37"/>
    </row>
    <row r="5215" spans="2:5">
      <c r="B5215" s="36"/>
      <c r="C5215" s="38" t="s">
        <v>131</v>
      </c>
      <c r="D5215" s="39" t="str">
        <f>IFERROR(IF(Retenciones!$A158&lt;&gt;"",INDEX('Sujetos Retenidos'!$B$5:$B$204,MATCH(Retenciones!$O158,'Sujetos Retenidos'!$A$5:$A$204,0)),""),"")</f>
        <v/>
      </c>
      <c r="E5215" s="37"/>
    </row>
    <row r="5216" spans="2:5">
      <c r="B5216" s="36"/>
      <c r="C5216" s="38" t="s">
        <v>132</v>
      </c>
      <c r="D5216" s="40" t="str">
        <f>IFERROR(IF(Retenciones!$A158&lt;&gt;"",+INDEX('Sujetos Retenidos'!$A$5:$A$204,MATCH(Retenciones!$O158,'Sujetos Retenidos'!$A$5:$A$204,0)),""),"")</f>
        <v/>
      </c>
      <c r="E5216" s="37"/>
    </row>
    <row r="5217" spans="2:5" ht="25.5" customHeight="1">
      <c r="B5217" s="36"/>
      <c r="C5217" s="38" t="s">
        <v>133</v>
      </c>
      <c r="D5217" s="41" t="str">
        <f>IFERROR(IF(Retenciones!$A158&lt;&gt;"",INDEX('Sujetos Retenidos'!$C$5:$C$204,MATCH(Retenciones!$O158,'Sujetos Retenidos'!$A$5:$A$204,0))&amp;" Localidad: "&amp;INDEX('Sujetos Retenidos'!$D$5:$D$204,MATCH(Retenciones!$O158,'Sujetos Retenidos'!$A$5:$A$204,0))&amp;" Provincia: "&amp;IF(ISNUMBER(SEARCH(" - ",INDEX('Sujetos Retenidos'!$E$5:$E$204,MATCH(Retenciones!$O158,'Sujetos Retenidos'!$A$5:$A$204,0)))),MID(INDEX('Sujetos Retenidos'!$E$5:$E$204,MATCH(Retenciones!$O158,'Sujetos Retenidos'!$A$5:$A$204,0)),SEARCH(" - ",INDEX('Sujetos Retenidos'!$E$5:$E$204,MATCH(Retenciones!$O158,'Sujetos Retenidos'!$A$5:$A$204,0)))+3,255),INDEX('Sujetos Retenidos'!$E$5:$E$204,MATCH(Retenciones!$O158,'Sujetos Retenidos'!$A$5:$A$204,0)))&amp;" C.P.: "&amp;INDEX('Sujetos Retenidos'!$F$5:$F$204,MATCH(Retenciones!$O158,'Sujetos Retenidos'!$A$5:$A$204,0)),""),"")</f>
        <v/>
      </c>
      <c r="E5217" s="37"/>
    </row>
    <row r="5218" spans="2:5">
      <c r="B5218" s="36"/>
      <c r="E5218" s="37"/>
    </row>
    <row r="5219" spans="2:5">
      <c r="B5219" s="36"/>
      <c r="C5219" s="86" t="s">
        <v>135</v>
      </c>
      <c r="D5219" s="86"/>
      <c r="E5219" s="37"/>
    </row>
    <row r="5220" spans="2:5" ht="21.75" customHeight="1">
      <c r="B5220" s="36"/>
      <c r="C5220" s="38" t="s">
        <v>136</v>
      </c>
      <c r="D5220" s="41" t="str">
        <f>IF(Retenciones!$A158&lt;&gt;"",SUBSTITUTE(IF(ISNUMBER(SEARCH(" (",IF(ISNUMBER(SEARCH(" - ",Retenciones!$E158)),MID(Retenciones!$E158,SEARCH(" - ",Retenciones!$E158)+3,255),Retenciones!$E158))),LEFT(IF(ISNUMBER(SEARCH(" - ",Retenciones!$E158)),MID(Retenciones!$E158,SEARCH(" - ",Retenciones!$E158)+3,255),Retenciones!$E158),SEARCH(" (",IF(ISNUMBER(SEARCH(" - ",Retenciones!$E158)),MID(Retenciones!$E158,SEARCH(" - ",Retenciones!$E158)+3,255),Retenciones!$E158))-1),IF(ISNUMBER(SEARCH(" - ",Retenciones!$E158)),MID(Retenciones!$E158,SEARCH(" - ",Retenciones!$E158)+3,255),Retenciones!$E158)),"—","-"),"")</f>
        <v/>
      </c>
      <c r="E5220" s="37"/>
    </row>
    <row r="5221" spans="2:5" ht="21.75" customHeight="1">
      <c r="B5221" s="36"/>
      <c r="C5221" s="38" t="s">
        <v>137</v>
      </c>
      <c r="D5221" s="41" t="str">
        <f>IF(Retenciones!$A158&lt;&gt;"",IF(ISNUMBER(SEARCH(" - ",Retenciones!$F158)),MID(Retenciones!$F158,SEARCH(" - ",Retenciones!$F158)+3,255),Retenciones!$F158),"")</f>
        <v/>
      </c>
      <c r="E5221" s="37"/>
    </row>
    <row r="5222" spans="2:5" ht="21.75" customHeight="1">
      <c r="B5222" s="36"/>
      <c r="C5222" s="38" t="s">
        <v>138</v>
      </c>
      <c r="D5222" s="41" t="str">
        <f>IF(Retenciones!$A158&lt;&gt;"",Retenciones!$A158&amp;" Nro. "&amp;TEXT(Retenciones!$C158,"000000000000"),"")</f>
        <v/>
      </c>
      <c r="E5222" s="37"/>
    </row>
    <row r="5223" spans="2:5">
      <c r="B5223" s="36"/>
      <c r="C5223" s="38" t="s">
        <v>139</v>
      </c>
      <c r="D5223" s="42" t="str">
        <f>IF(Retenciones!$A158&lt;&gt;"","$ "&amp;IF(MID(TEXT(INT(ROUND(Retenciones!$D158,2)),"000000000000"),1,3)&lt;&gt;"000",TEXT(VALUE(MID(TEXT(INT(ROUND(Retenciones!$D158,2)),"000000000000"),1,3)),"0")&amp;"."&amp;MID(TEXT(INT(ROUND(Retenciones!$D158,2)),"000000000000"),4,3)&amp;"."&amp;MID(TEXT(INT(ROUND(Retenciones!$D158,2)),"000000000000"),7,3)&amp;"."&amp;MID(TEXT(INT(ROUND(Retenciones!$D158,2)),"000000000000"),10,3),IF(MID(TEXT(INT(ROUND(Retenciones!$D158,2)),"000000000000"),4,3)&lt;&gt;"000",TEXT(VALUE(MID(TEXT(INT(ROUND(Retenciones!$D158,2)),"000000000000"),4,3)),"0")&amp;"."&amp;MID(TEXT(INT(ROUND(Retenciones!$D158,2)),"000000000000"),7,3)&amp;"."&amp;MID(TEXT(INT(ROUND(Retenciones!$D158,2)),"000000000000"),10,3),IF(MID(TEXT(INT(ROUND(Retenciones!$D158,2)),"000000000000"),7,3)&lt;&gt;"000",TEXT(VALUE(MID(TEXT(INT(ROUND(Retenciones!$D158,2)),"000000000000"),7,3)),"0")&amp;"."&amp;MID(TEXT(INT(ROUND(Retenciones!$D158,2)),"000000000000"),10,3),TEXT(VALUE(MID(TEXT(INT(ROUND(Retenciones!$D158,2)),"000000000000"),10,3)),"0"))))&amp;","&amp;TEXT(ROUND((ROUND(Retenciones!$D158,2)-INT(ROUND(Retenciones!$D158,2)))*100,0),"00"),"")</f>
        <v/>
      </c>
      <c r="E5223" s="37"/>
    </row>
    <row r="5224" spans="2:5">
      <c r="B5224" s="36"/>
      <c r="C5224" s="38" t="s">
        <v>140</v>
      </c>
      <c r="D5224" s="39" t="str">
        <f>IF(Retenciones!$A158&lt;&gt;"","NO","")</f>
        <v/>
      </c>
      <c r="E5224" s="37"/>
    </row>
    <row r="5225" spans="2:5">
      <c r="B5225" s="36"/>
      <c r="C5225" s="38" t="s">
        <v>141</v>
      </c>
      <c r="D5225" s="43" t="str">
        <f>IF(Retenciones!$A158&lt;&gt;"","$ "&amp;IF(MID(TEXT(INT(ROUND(Retenciones!$K158,2)),"000000000000"),1,3)&lt;&gt;"000",TEXT(VALUE(MID(TEXT(INT(ROUND(Retenciones!$K158,2)),"000000000000"),1,3)),"0")&amp;"."&amp;MID(TEXT(INT(ROUND(Retenciones!$K158,2)),"000000000000"),4,3)&amp;"."&amp;MID(TEXT(INT(ROUND(Retenciones!$K158,2)),"000000000000"),7,3)&amp;"."&amp;MID(TEXT(INT(ROUND(Retenciones!$K158,2)),"000000000000"),10,3),IF(MID(TEXT(INT(ROUND(Retenciones!$K158,2)),"000000000000"),4,3)&lt;&gt;"000",TEXT(VALUE(MID(TEXT(INT(ROUND(Retenciones!$K158,2)),"000000000000"),4,3)),"0")&amp;"."&amp;MID(TEXT(INT(ROUND(Retenciones!$K158,2)),"000000000000"),7,3)&amp;"."&amp;MID(TEXT(INT(ROUND(Retenciones!$K158,2)),"000000000000"),10,3),IF(MID(TEXT(INT(ROUND(Retenciones!$K158,2)),"000000000000"),7,3)&lt;&gt;"000",TEXT(VALUE(MID(TEXT(INT(ROUND(Retenciones!$K158,2)),"000000000000"),7,3)),"0")&amp;"."&amp;MID(TEXT(INT(ROUND(Retenciones!$K158,2)),"000000000000"),10,3),TEXT(VALUE(MID(TEXT(INT(ROUND(Retenciones!$K158,2)),"000000000000"),10,3)),"0"))))&amp;","&amp;TEXT(ROUND((ROUND(Retenciones!$K158,2)-INT(ROUND(Retenciones!$K158,2)))*100,0),"00"),"")</f>
        <v/>
      </c>
      <c r="E5225" s="37"/>
    </row>
    <row r="5226" spans="2:5">
      <c r="B5226" s="36"/>
      <c r="E5226" s="37"/>
    </row>
    <row r="5227" spans="2:5">
      <c r="B5227" s="36"/>
      <c r="E5227" s="37"/>
    </row>
    <row r="5228" spans="2:5">
      <c r="B5228" s="36"/>
      <c r="C5228" s="44" t="s">
        <v>142</v>
      </c>
      <c r="D5228" s="45"/>
      <c r="E5228" s="37"/>
    </row>
    <row r="5229" spans="2:5">
      <c r="B5229" s="36"/>
      <c r="E5229" s="37"/>
    </row>
    <row r="5230" spans="2:5">
      <c r="B5230" s="36"/>
      <c r="C5230" s="38" t="s">
        <v>143</v>
      </c>
      <c r="D5230" s="39" t="str">
        <f>IF(Retenciones!$A158&lt;&gt;"",'Datos del Cliente'!$C$7,"")</f>
        <v/>
      </c>
      <c r="E5230" s="37"/>
    </row>
    <row r="5231" spans="2:5">
      <c r="B5231" s="36"/>
      <c r="C5231" s="38" t="s">
        <v>144</v>
      </c>
      <c r="D5231" s="39" t="str">
        <f>IF(Retenciones!$A158&lt;&gt;"",'Datos del Cliente'!$C$14,"")</f>
        <v/>
      </c>
      <c r="E5231" s="37"/>
    </row>
    <row r="5232" spans="2:5">
      <c r="B5232" s="36"/>
      <c r="E5232" s="37"/>
    </row>
    <row r="5233" spans="2:5" ht="15" customHeight="1">
      <c r="B5233" s="36"/>
      <c r="C5233" s="84" t="s">
        <v>145</v>
      </c>
      <c r="D5233" s="84"/>
      <c r="E5233" s="37"/>
    </row>
    <row r="5234" spans="2:5">
      <c r="B5234" s="36"/>
      <c r="C5234" s="84"/>
      <c r="D5234" s="84"/>
      <c r="E5234" s="37"/>
    </row>
    <row r="5235" spans="2:5">
      <c r="B5235" s="36"/>
      <c r="C5235" s="84"/>
      <c r="D5235" s="84"/>
      <c r="E5235" s="37"/>
    </row>
    <row r="5236" spans="2:5">
      <c r="B5236" s="46"/>
      <c r="C5236" s="47"/>
      <c r="D5236" s="47"/>
      <c r="E5236" s="48"/>
    </row>
    <row r="5238" spans="2:5" ht="25.5" customHeight="1">
      <c r="B5238" s="34"/>
      <c r="C5238" s="85" t="s">
        <v>127</v>
      </c>
      <c r="D5238" s="85"/>
      <c r="E5238" s="35"/>
    </row>
    <row r="5239" spans="2:5">
      <c r="B5239" s="36"/>
      <c r="E5239" s="37"/>
    </row>
    <row r="5240" spans="2:5">
      <c r="B5240" s="36"/>
      <c r="C5240" s="38" t="s">
        <v>128</v>
      </c>
      <c r="D5240" s="39" t="str">
        <f>IF(Retenciones!$A159&lt;&gt;"","0000-"&amp;TEXT(Retenciones!$I159,"YYYY")&amp;"-"&amp;TEXT((N('Datos del Cliente'!$C$17)+COUNTIF(Retenciones!$A$5:$A159,"&lt;&gt;")),"000000"),"")</f>
        <v/>
      </c>
      <c r="E5240" s="37"/>
    </row>
    <row r="5241" spans="2:5">
      <c r="B5241" s="36"/>
      <c r="C5241" s="38" t="s">
        <v>129</v>
      </c>
      <c r="D5241" s="39" t="str">
        <f>IF(Retenciones!$A159&lt;&gt;"",TEXT(Retenciones!$I159,"DD/MM/YYYY"),"")</f>
        <v/>
      </c>
      <c r="E5241" s="37"/>
    </row>
    <row r="5242" spans="2:5">
      <c r="B5242" s="36"/>
      <c r="E5242" s="37"/>
    </row>
    <row r="5243" spans="2:5">
      <c r="B5243" s="36"/>
      <c r="C5243" s="86" t="s">
        <v>130</v>
      </c>
      <c r="D5243" s="86"/>
      <c r="E5243" s="37"/>
    </row>
    <row r="5244" spans="2:5">
      <c r="B5244" s="36"/>
      <c r="C5244" s="38" t="s">
        <v>131</v>
      </c>
      <c r="D5244" s="39" t="str">
        <f>IF(Retenciones!$A159&lt;&gt;"",'Datos del Cliente'!$C$7,"")</f>
        <v/>
      </c>
      <c r="E5244" s="37"/>
    </row>
    <row r="5245" spans="2:5">
      <c r="B5245" s="36"/>
      <c r="C5245" s="38" t="s">
        <v>132</v>
      </c>
      <c r="D5245" s="40" t="str">
        <f>IFERROR(IF(Retenciones!$A159&lt;&gt;"",+('Datos del Cliente'!$C$8),""),"")</f>
        <v/>
      </c>
      <c r="E5245" s="37"/>
    </row>
    <row r="5246" spans="2:5" ht="25.5" customHeight="1">
      <c r="B5246" s="36"/>
      <c r="C5246" s="38" t="s">
        <v>133</v>
      </c>
      <c r="D5246" s="41" t="str">
        <f>IF(Retenciones!$A159&lt;&gt;"",'Datos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246" s="37"/>
    </row>
    <row r="5247" spans="2:5">
      <c r="B5247" s="36"/>
      <c r="E5247" s="37"/>
    </row>
    <row r="5248" spans="2:5">
      <c r="B5248" s="36"/>
      <c r="C5248" s="86" t="s">
        <v>134</v>
      </c>
      <c r="D5248" s="86"/>
      <c r="E5248" s="37"/>
    </row>
    <row r="5249" spans="2:5">
      <c r="B5249" s="36"/>
      <c r="C5249" s="38" t="s">
        <v>131</v>
      </c>
      <c r="D5249" s="39" t="str">
        <f>IFERROR(IF(Retenciones!$A159&lt;&gt;"",INDEX('Sujetos Retenidos'!$B$5:$B$204,MATCH(Retenciones!$O159,'Sujetos Retenidos'!$A$5:$A$204,0)),""),"")</f>
        <v/>
      </c>
      <c r="E5249" s="37"/>
    </row>
    <row r="5250" spans="2:5">
      <c r="B5250" s="36"/>
      <c r="C5250" s="38" t="s">
        <v>132</v>
      </c>
      <c r="D5250" s="40" t="str">
        <f>IFERROR(IF(Retenciones!$A159&lt;&gt;"",+INDEX('Sujetos Retenidos'!$A$5:$A$204,MATCH(Retenciones!$O159,'Sujetos Retenidos'!$A$5:$A$204,0)),""),"")</f>
        <v/>
      </c>
      <c r="E5250" s="37"/>
    </row>
    <row r="5251" spans="2:5" ht="25.5" customHeight="1">
      <c r="B5251" s="36"/>
      <c r="C5251" s="38" t="s">
        <v>133</v>
      </c>
      <c r="D5251" s="41" t="str">
        <f>IFERROR(IF(Retenciones!$A159&lt;&gt;"",INDEX('Sujetos Retenidos'!$C$5:$C$204,MATCH(Retenciones!$O159,'Sujetos Retenidos'!$A$5:$A$204,0))&amp;" Localidad: "&amp;INDEX('Sujetos Retenidos'!$D$5:$D$204,MATCH(Retenciones!$O159,'Sujetos Retenidos'!$A$5:$A$204,0))&amp;" Provincia: "&amp;IF(ISNUMBER(SEARCH(" - ",INDEX('Sujetos Retenidos'!$E$5:$E$204,MATCH(Retenciones!$O159,'Sujetos Retenidos'!$A$5:$A$204,0)))),MID(INDEX('Sujetos Retenidos'!$E$5:$E$204,MATCH(Retenciones!$O159,'Sujetos Retenidos'!$A$5:$A$204,0)),SEARCH(" - ",INDEX('Sujetos Retenidos'!$E$5:$E$204,MATCH(Retenciones!$O159,'Sujetos Retenidos'!$A$5:$A$204,0)))+3,255),INDEX('Sujetos Retenidos'!$E$5:$E$204,MATCH(Retenciones!$O159,'Sujetos Retenidos'!$A$5:$A$204,0)))&amp;" C.P.: "&amp;INDEX('Sujetos Retenidos'!$F$5:$F$204,MATCH(Retenciones!$O159,'Sujetos Retenidos'!$A$5:$A$204,0)),""),"")</f>
        <v/>
      </c>
      <c r="E5251" s="37"/>
    </row>
    <row r="5252" spans="2:5">
      <c r="B5252" s="36"/>
      <c r="E5252" s="37"/>
    </row>
    <row r="5253" spans="2:5">
      <c r="B5253" s="36"/>
      <c r="C5253" s="86" t="s">
        <v>135</v>
      </c>
      <c r="D5253" s="86"/>
      <c r="E5253" s="37"/>
    </row>
    <row r="5254" spans="2:5" ht="21.75" customHeight="1">
      <c r="B5254" s="36"/>
      <c r="C5254" s="38" t="s">
        <v>136</v>
      </c>
      <c r="D5254" s="41" t="str">
        <f>IF(Retenciones!$A159&lt;&gt;"",SUBSTITUTE(IF(ISNUMBER(SEARCH(" (",IF(ISNUMBER(SEARCH(" - ",Retenciones!$E159)),MID(Retenciones!$E159,SEARCH(" - ",Retenciones!$E159)+3,255),Retenciones!$E159))),LEFT(IF(ISNUMBER(SEARCH(" - ",Retenciones!$E159)),MID(Retenciones!$E159,SEARCH(" - ",Retenciones!$E159)+3,255),Retenciones!$E159),SEARCH(" (",IF(ISNUMBER(SEARCH(" - ",Retenciones!$E159)),MID(Retenciones!$E159,SEARCH(" - ",Retenciones!$E159)+3,255),Retenciones!$E159))-1),IF(ISNUMBER(SEARCH(" - ",Retenciones!$E159)),MID(Retenciones!$E159,SEARCH(" - ",Retenciones!$E159)+3,255),Retenciones!$E159)),"—","-"),"")</f>
        <v/>
      </c>
      <c r="E5254" s="37"/>
    </row>
    <row r="5255" spans="2:5" ht="21.75" customHeight="1">
      <c r="B5255" s="36"/>
      <c r="C5255" s="38" t="s">
        <v>137</v>
      </c>
      <c r="D5255" s="41" t="str">
        <f>IF(Retenciones!$A159&lt;&gt;"",IF(ISNUMBER(SEARCH(" - ",Retenciones!$F159)),MID(Retenciones!$F159,SEARCH(" - ",Retenciones!$F159)+3,255),Retenciones!$F159),"")</f>
        <v/>
      </c>
      <c r="E5255" s="37"/>
    </row>
    <row r="5256" spans="2:5" ht="21.75" customHeight="1">
      <c r="B5256" s="36"/>
      <c r="C5256" s="38" t="s">
        <v>138</v>
      </c>
      <c r="D5256" s="41" t="str">
        <f>IF(Retenciones!$A159&lt;&gt;"",Retenciones!$A159&amp;" Nro. "&amp;TEXT(Retenciones!$C159,"000000000000"),"")</f>
        <v/>
      </c>
      <c r="E5256" s="37"/>
    </row>
    <row r="5257" spans="2:5">
      <c r="B5257" s="36"/>
      <c r="C5257" s="38" t="s">
        <v>139</v>
      </c>
      <c r="D5257" s="42" t="str">
        <f>IF(Retenciones!$A159&lt;&gt;"","$ "&amp;IF(MID(TEXT(INT(ROUND(Retenciones!$D159,2)),"000000000000"),1,3)&lt;&gt;"000",TEXT(VALUE(MID(TEXT(INT(ROUND(Retenciones!$D159,2)),"000000000000"),1,3)),"0")&amp;"."&amp;MID(TEXT(INT(ROUND(Retenciones!$D159,2)),"000000000000"),4,3)&amp;"."&amp;MID(TEXT(INT(ROUND(Retenciones!$D159,2)),"000000000000"),7,3)&amp;"."&amp;MID(TEXT(INT(ROUND(Retenciones!$D159,2)),"000000000000"),10,3),IF(MID(TEXT(INT(ROUND(Retenciones!$D159,2)),"000000000000"),4,3)&lt;&gt;"000",TEXT(VALUE(MID(TEXT(INT(ROUND(Retenciones!$D159,2)),"000000000000"),4,3)),"0")&amp;"."&amp;MID(TEXT(INT(ROUND(Retenciones!$D159,2)),"000000000000"),7,3)&amp;"."&amp;MID(TEXT(INT(ROUND(Retenciones!$D159,2)),"000000000000"),10,3),IF(MID(TEXT(INT(ROUND(Retenciones!$D159,2)),"000000000000"),7,3)&lt;&gt;"000",TEXT(VALUE(MID(TEXT(INT(ROUND(Retenciones!$D159,2)),"000000000000"),7,3)),"0")&amp;"."&amp;MID(TEXT(INT(ROUND(Retenciones!$D159,2)),"000000000000"),10,3),TEXT(VALUE(MID(TEXT(INT(ROUND(Retenciones!$D159,2)),"000000000000"),10,3)),"0"))))&amp;","&amp;TEXT(ROUND((ROUND(Retenciones!$D159,2)-INT(ROUND(Retenciones!$D159,2)))*100,0),"00"),"")</f>
        <v/>
      </c>
      <c r="E5257" s="37"/>
    </row>
    <row r="5258" spans="2:5">
      <c r="B5258" s="36"/>
      <c r="C5258" s="38" t="s">
        <v>140</v>
      </c>
      <c r="D5258" s="39" t="str">
        <f>IF(Retenciones!$A159&lt;&gt;"","NO","")</f>
        <v/>
      </c>
      <c r="E5258" s="37"/>
    </row>
    <row r="5259" spans="2:5">
      <c r="B5259" s="36"/>
      <c r="C5259" s="38" t="s">
        <v>141</v>
      </c>
      <c r="D5259" s="43" t="str">
        <f>IF(Retenciones!$A159&lt;&gt;"","$ "&amp;IF(MID(TEXT(INT(ROUND(Retenciones!$K159,2)),"000000000000"),1,3)&lt;&gt;"000",TEXT(VALUE(MID(TEXT(INT(ROUND(Retenciones!$K159,2)),"000000000000"),1,3)),"0")&amp;"."&amp;MID(TEXT(INT(ROUND(Retenciones!$K159,2)),"000000000000"),4,3)&amp;"."&amp;MID(TEXT(INT(ROUND(Retenciones!$K159,2)),"000000000000"),7,3)&amp;"."&amp;MID(TEXT(INT(ROUND(Retenciones!$K159,2)),"000000000000"),10,3),IF(MID(TEXT(INT(ROUND(Retenciones!$K159,2)),"000000000000"),4,3)&lt;&gt;"000",TEXT(VALUE(MID(TEXT(INT(ROUND(Retenciones!$K159,2)),"000000000000"),4,3)),"0")&amp;"."&amp;MID(TEXT(INT(ROUND(Retenciones!$K159,2)),"000000000000"),7,3)&amp;"."&amp;MID(TEXT(INT(ROUND(Retenciones!$K159,2)),"000000000000"),10,3),IF(MID(TEXT(INT(ROUND(Retenciones!$K159,2)),"000000000000"),7,3)&lt;&gt;"000",TEXT(VALUE(MID(TEXT(INT(ROUND(Retenciones!$K159,2)),"000000000000"),7,3)),"0")&amp;"."&amp;MID(TEXT(INT(ROUND(Retenciones!$K159,2)),"000000000000"),10,3),TEXT(VALUE(MID(TEXT(INT(ROUND(Retenciones!$K159,2)),"000000000000"),10,3)),"0"))))&amp;","&amp;TEXT(ROUND((ROUND(Retenciones!$K159,2)-INT(ROUND(Retenciones!$K159,2)))*100,0),"00"),"")</f>
        <v/>
      </c>
      <c r="E5259" s="37"/>
    </row>
    <row r="5260" spans="2:5">
      <c r="B5260" s="36"/>
      <c r="E5260" s="37"/>
    </row>
    <row r="5261" spans="2:5">
      <c r="B5261" s="36"/>
      <c r="E5261" s="37"/>
    </row>
    <row r="5262" spans="2:5">
      <c r="B5262" s="36"/>
      <c r="C5262" s="44" t="s">
        <v>142</v>
      </c>
      <c r="D5262" s="45"/>
      <c r="E5262" s="37"/>
    </row>
    <row r="5263" spans="2:5">
      <c r="B5263" s="36"/>
      <c r="E5263" s="37"/>
    </row>
    <row r="5264" spans="2:5">
      <c r="B5264" s="36"/>
      <c r="C5264" s="38" t="s">
        <v>143</v>
      </c>
      <c r="D5264" s="39" t="str">
        <f>IF(Retenciones!$A159&lt;&gt;"",'Datos del Cliente'!$C$7,"")</f>
        <v/>
      </c>
      <c r="E5264" s="37"/>
    </row>
    <row r="5265" spans="2:5">
      <c r="B5265" s="36"/>
      <c r="C5265" s="38" t="s">
        <v>144</v>
      </c>
      <c r="D5265" s="39" t="str">
        <f>IF(Retenciones!$A159&lt;&gt;"",'Datos del Cliente'!$C$14,"")</f>
        <v/>
      </c>
      <c r="E5265" s="37"/>
    </row>
    <row r="5266" spans="2:5">
      <c r="B5266" s="36"/>
      <c r="E5266" s="37"/>
    </row>
    <row r="5267" spans="2:5" ht="15" customHeight="1">
      <c r="B5267" s="36"/>
      <c r="C5267" s="84" t="s">
        <v>145</v>
      </c>
      <c r="D5267" s="84"/>
      <c r="E5267" s="37"/>
    </row>
    <row r="5268" spans="2:5">
      <c r="B5268" s="36"/>
      <c r="C5268" s="84"/>
      <c r="D5268" s="84"/>
      <c r="E5268" s="37"/>
    </row>
    <row r="5269" spans="2:5">
      <c r="B5269" s="36"/>
      <c r="C5269" s="84"/>
      <c r="D5269" s="84"/>
      <c r="E5269" s="37"/>
    </row>
    <row r="5270" spans="2:5">
      <c r="B5270" s="46"/>
      <c r="C5270" s="47"/>
      <c r="D5270" s="47"/>
      <c r="E5270" s="48"/>
    </row>
    <row r="5272" spans="2:5" ht="25.5" customHeight="1">
      <c r="B5272" s="34"/>
      <c r="C5272" s="85" t="s">
        <v>127</v>
      </c>
      <c r="D5272" s="85"/>
      <c r="E5272" s="35"/>
    </row>
    <row r="5273" spans="2:5">
      <c r="B5273" s="36"/>
      <c r="E5273" s="37"/>
    </row>
    <row r="5274" spans="2:5">
      <c r="B5274" s="36"/>
      <c r="C5274" s="38" t="s">
        <v>128</v>
      </c>
      <c r="D5274" s="39" t="str">
        <f>IF(Retenciones!$A160&lt;&gt;"","0000-"&amp;TEXT(Retenciones!$I160,"YYYY")&amp;"-"&amp;TEXT((N('Datos del Cliente'!$C$17)+COUNTIF(Retenciones!$A$5:$A160,"&lt;&gt;")),"000000"),"")</f>
        <v/>
      </c>
      <c r="E5274" s="37"/>
    </row>
    <row r="5275" spans="2:5">
      <c r="B5275" s="36"/>
      <c r="C5275" s="38" t="s">
        <v>129</v>
      </c>
      <c r="D5275" s="39" t="str">
        <f>IF(Retenciones!$A160&lt;&gt;"",TEXT(Retenciones!$I160,"DD/MM/YYYY"),"")</f>
        <v/>
      </c>
      <c r="E5275" s="37"/>
    </row>
    <row r="5276" spans="2:5">
      <c r="B5276" s="36"/>
      <c r="E5276" s="37"/>
    </row>
    <row r="5277" spans="2:5">
      <c r="B5277" s="36"/>
      <c r="C5277" s="86" t="s">
        <v>130</v>
      </c>
      <c r="D5277" s="86"/>
      <c r="E5277" s="37"/>
    </row>
    <row r="5278" spans="2:5">
      <c r="B5278" s="36"/>
      <c r="C5278" s="38" t="s">
        <v>131</v>
      </c>
      <c r="D5278" s="39" t="str">
        <f>IF(Retenciones!$A160&lt;&gt;"",'Datos del Cliente'!$C$7,"")</f>
        <v/>
      </c>
      <c r="E5278" s="37"/>
    </row>
    <row r="5279" spans="2:5">
      <c r="B5279" s="36"/>
      <c r="C5279" s="38" t="s">
        <v>132</v>
      </c>
      <c r="D5279" s="40" t="str">
        <f>IFERROR(IF(Retenciones!$A160&lt;&gt;"",+('Datos del Cliente'!$C$8),""),"")</f>
        <v/>
      </c>
      <c r="E5279" s="37"/>
    </row>
    <row r="5280" spans="2:5" ht="25.5" customHeight="1">
      <c r="B5280" s="36"/>
      <c r="C5280" s="38" t="s">
        <v>133</v>
      </c>
      <c r="D5280" s="41" t="str">
        <f>IF(Retenciones!$A160&lt;&gt;"",'Datos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280" s="37"/>
    </row>
    <row r="5281" spans="2:5">
      <c r="B5281" s="36"/>
      <c r="E5281" s="37"/>
    </row>
    <row r="5282" spans="2:5">
      <c r="B5282" s="36"/>
      <c r="C5282" s="86" t="s">
        <v>134</v>
      </c>
      <c r="D5282" s="86"/>
      <c r="E5282" s="37"/>
    </row>
    <row r="5283" spans="2:5">
      <c r="B5283" s="36"/>
      <c r="C5283" s="38" t="s">
        <v>131</v>
      </c>
      <c r="D5283" s="39" t="str">
        <f>IFERROR(IF(Retenciones!$A160&lt;&gt;"",INDEX('Sujetos Retenidos'!$B$5:$B$204,MATCH(Retenciones!$O160,'Sujetos Retenidos'!$A$5:$A$204,0)),""),"")</f>
        <v/>
      </c>
      <c r="E5283" s="37"/>
    </row>
    <row r="5284" spans="2:5">
      <c r="B5284" s="36"/>
      <c r="C5284" s="38" t="s">
        <v>132</v>
      </c>
      <c r="D5284" s="40" t="str">
        <f>IFERROR(IF(Retenciones!$A160&lt;&gt;"",+INDEX('Sujetos Retenidos'!$A$5:$A$204,MATCH(Retenciones!$O160,'Sujetos Retenidos'!$A$5:$A$204,0)),""),"")</f>
        <v/>
      </c>
      <c r="E5284" s="37"/>
    </row>
    <row r="5285" spans="2:5" ht="25.5" customHeight="1">
      <c r="B5285" s="36"/>
      <c r="C5285" s="38" t="s">
        <v>133</v>
      </c>
      <c r="D5285" s="41" t="str">
        <f>IFERROR(IF(Retenciones!$A160&lt;&gt;"",INDEX('Sujetos Retenidos'!$C$5:$C$204,MATCH(Retenciones!$O160,'Sujetos Retenidos'!$A$5:$A$204,0))&amp;" Localidad: "&amp;INDEX('Sujetos Retenidos'!$D$5:$D$204,MATCH(Retenciones!$O160,'Sujetos Retenidos'!$A$5:$A$204,0))&amp;" Provincia: "&amp;IF(ISNUMBER(SEARCH(" - ",INDEX('Sujetos Retenidos'!$E$5:$E$204,MATCH(Retenciones!$O160,'Sujetos Retenidos'!$A$5:$A$204,0)))),MID(INDEX('Sujetos Retenidos'!$E$5:$E$204,MATCH(Retenciones!$O160,'Sujetos Retenidos'!$A$5:$A$204,0)),SEARCH(" - ",INDEX('Sujetos Retenidos'!$E$5:$E$204,MATCH(Retenciones!$O160,'Sujetos Retenidos'!$A$5:$A$204,0)))+3,255),INDEX('Sujetos Retenidos'!$E$5:$E$204,MATCH(Retenciones!$O160,'Sujetos Retenidos'!$A$5:$A$204,0)))&amp;" C.P.: "&amp;INDEX('Sujetos Retenidos'!$F$5:$F$204,MATCH(Retenciones!$O160,'Sujetos Retenidos'!$A$5:$A$204,0)),""),"")</f>
        <v/>
      </c>
      <c r="E5285" s="37"/>
    </row>
    <row r="5286" spans="2:5">
      <c r="B5286" s="36"/>
      <c r="E5286" s="37"/>
    </row>
    <row r="5287" spans="2:5">
      <c r="B5287" s="36"/>
      <c r="C5287" s="86" t="s">
        <v>135</v>
      </c>
      <c r="D5287" s="86"/>
      <c r="E5287" s="37"/>
    </row>
    <row r="5288" spans="2:5" ht="21.75" customHeight="1">
      <c r="B5288" s="36"/>
      <c r="C5288" s="38" t="s">
        <v>136</v>
      </c>
      <c r="D5288" s="41" t="str">
        <f>IF(Retenciones!$A160&lt;&gt;"",SUBSTITUTE(IF(ISNUMBER(SEARCH(" (",IF(ISNUMBER(SEARCH(" - ",Retenciones!$E160)),MID(Retenciones!$E160,SEARCH(" - ",Retenciones!$E160)+3,255),Retenciones!$E160))),LEFT(IF(ISNUMBER(SEARCH(" - ",Retenciones!$E160)),MID(Retenciones!$E160,SEARCH(" - ",Retenciones!$E160)+3,255),Retenciones!$E160),SEARCH(" (",IF(ISNUMBER(SEARCH(" - ",Retenciones!$E160)),MID(Retenciones!$E160,SEARCH(" - ",Retenciones!$E160)+3,255),Retenciones!$E160))-1),IF(ISNUMBER(SEARCH(" - ",Retenciones!$E160)),MID(Retenciones!$E160,SEARCH(" - ",Retenciones!$E160)+3,255),Retenciones!$E160)),"—","-"),"")</f>
        <v/>
      </c>
      <c r="E5288" s="37"/>
    </row>
    <row r="5289" spans="2:5" ht="21.75" customHeight="1">
      <c r="B5289" s="36"/>
      <c r="C5289" s="38" t="s">
        <v>137</v>
      </c>
      <c r="D5289" s="41" t="str">
        <f>IF(Retenciones!$A160&lt;&gt;"",IF(ISNUMBER(SEARCH(" - ",Retenciones!$F160)),MID(Retenciones!$F160,SEARCH(" - ",Retenciones!$F160)+3,255),Retenciones!$F160),"")</f>
        <v/>
      </c>
      <c r="E5289" s="37"/>
    </row>
    <row r="5290" spans="2:5" ht="21.75" customHeight="1">
      <c r="B5290" s="36"/>
      <c r="C5290" s="38" t="s">
        <v>138</v>
      </c>
      <c r="D5290" s="41" t="str">
        <f>IF(Retenciones!$A160&lt;&gt;"",Retenciones!$A160&amp;" Nro. "&amp;TEXT(Retenciones!$C160,"000000000000"),"")</f>
        <v/>
      </c>
      <c r="E5290" s="37"/>
    </row>
    <row r="5291" spans="2:5">
      <c r="B5291" s="36"/>
      <c r="C5291" s="38" t="s">
        <v>139</v>
      </c>
      <c r="D5291" s="42" t="str">
        <f>IF(Retenciones!$A160&lt;&gt;"","$ "&amp;IF(MID(TEXT(INT(ROUND(Retenciones!$D160,2)),"000000000000"),1,3)&lt;&gt;"000",TEXT(VALUE(MID(TEXT(INT(ROUND(Retenciones!$D160,2)),"000000000000"),1,3)),"0")&amp;"."&amp;MID(TEXT(INT(ROUND(Retenciones!$D160,2)),"000000000000"),4,3)&amp;"."&amp;MID(TEXT(INT(ROUND(Retenciones!$D160,2)),"000000000000"),7,3)&amp;"."&amp;MID(TEXT(INT(ROUND(Retenciones!$D160,2)),"000000000000"),10,3),IF(MID(TEXT(INT(ROUND(Retenciones!$D160,2)),"000000000000"),4,3)&lt;&gt;"000",TEXT(VALUE(MID(TEXT(INT(ROUND(Retenciones!$D160,2)),"000000000000"),4,3)),"0")&amp;"."&amp;MID(TEXT(INT(ROUND(Retenciones!$D160,2)),"000000000000"),7,3)&amp;"."&amp;MID(TEXT(INT(ROUND(Retenciones!$D160,2)),"000000000000"),10,3),IF(MID(TEXT(INT(ROUND(Retenciones!$D160,2)),"000000000000"),7,3)&lt;&gt;"000",TEXT(VALUE(MID(TEXT(INT(ROUND(Retenciones!$D160,2)),"000000000000"),7,3)),"0")&amp;"."&amp;MID(TEXT(INT(ROUND(Retenciones!$D160,2)),"000000000000"),10,3),TEXT(VALUE(MID(TEXT(INT(ROUND(Retenciones!$D160,2)),"000000000000"),10,3)),"0"))))&amp;","&amp;TEXT(ROUND((ROUND(Retenciones!$D160,2)-INT(ROUND(Retenciones!$D160,2)))*100,0),"00"),"")</f>
        <v/>
      </c>
      <c r="E5291" s="37"/>
    </row>
    <row r="5292" spans="2:5">
      <c r="B5292" s="36"/>
      <c r="C5292" s="38" t="s">
        <v>140</v>
      </c>
      <c r="D5292" s="39" t="str">
        <f>IF(Retenciones!$A160&lt;&gt;"","NO","")</f>
        <v/>
      </c>
      <c r="E5292" s="37"/>
    </row>
    <row r="5293" spans="2:5">
      <c r="B5293" s="36"/>
      <c r="C5293" s="38" t="s">
        <v>141</v>
      </c>
      <c r="D5293" s="43" t="str">
        <f>IF(Retenciones!$A160&lt;&gt;"","$ "&amp;IF(MID(TEXT(INT(ROUND(Retenciones!$K160,2)),"000000000000"),1,3)&lt;&gt;"000",TEXT(VALUE(MID(TEXT(INT(ROUND(Retenciones!$K160,2)),"000000000000"),1,3)),"0")&amp;"."&amp;MID(TEXT(INT(ROUND(Retenciones!$K160,2)),"000000000000"),4,3)&amp;"."&amp;MID(TEXT(INT(ROUND(Retenciones!$K160,2)),"000000000000"),7,3)&amp;"."&amp;MID(TEXT(INT(ROUND(Retenciones!$K160,2)),"000000000000"),10,3),IF(MID(TEXT(INT(ROUND(Retenciones!$K160,2)),"000000000000"),4,3)&lt;&gt;"000",TEXT(VALUE(MID(TEXT(INT(ROUND(Retenciones!$K160,2)),"000000000000"),4,3)),"0")&amp;"."&amp;MID(TEXT(INT(ROUND(Retenciones!$K160,2)),"000000000000"),7,3)&amp;"."&amp;MID(TEXT(INT(ROUND(Retenciones!$K160,2)),"000000000000"),10,3),IF(MID(TEXT(INT(ROUND(Retenciones!$K160,2)),"000000000000"),7,3)&lt;&gt;"000",TEXT(VALUE(MID(TEXT(INT(ROUND(Retenciones!$K160,2)),"000000000000"),7,3)),"0")&amp;"."&amp;MID(TEXT(INT(ROUND(Retenciones!$K160,2)),"000000000000"),10,3),TEXT(VALUE(MID(TEXT(INT(ROUND(Retenciones!$K160,2)),"000000000000"),10,3)),"0"))))&amp;","&amp;TEXT(ROUND((ROUND(Retenciones!$K160,2)-INT(ROUND(Retenciones!$K160,2)))*100,0),"00"),"")</f>
        <v/>
      </c>
      <c r="E5293" s="37"/>
    </row>
    <row r="5294" spans="2:5">
      <c r="B5294" s="36"/>
      <c r="E5294" s="37"/>
    </row>
    <row r="5295" spans="2:5">
      <c r="B5295" s="36"/>
      <c r="E5295" s="37"/>
    </row>
    <row r="5296" spans="2:5">
      <c r="B5296" s="36"/>
      <c r="C5296" s="44" t="s">
        <v>142</v>
      </c>
      <c r="D5296" s="45"/>
      <c r="E5296" s="37"/>
    </row>
    <row r="5297" spans="2:5">
      <c r="B5297" s="36"/>
      <c r="E5297" s="37"/>
    </row>
    <row r="5298" spans="2:5">
      <c r="B5298" s="36"/>
      <c r="C5298" s="38" t="s">
        <v>143</v>
      </c>
      <c r="D5298" s="39" t="str">
        <f>IF(Retenciones!$A160&lt;&gt;"",'Datos del Cliente'!$C$7,"")</f>
        <v/>
      </c>
      <c r="E5298" s="37"/>
    </row>
    <row r="5299" spans="2:5">
      <c r="B5299" s="36"/>
      <c r="C5299" s="38" t="s">
        <v>144</v>
      </c>
      <c r="D5299" s="39" t="str">
        <f>IF(Retenciones!$A160&lt;&gt;"",'Datos del Cliente'!$C$14,"")</f>
        <v/>
      </c>
      <c r="E5299" s="37"/>
    </row>
    <row r="5300" spans="2:5">
      <c r="B5300" s="36"/>
      <c r="E5300" s="37"/>
    </row>
    <row r="5301" spans="2:5" ht="15" customHeight="1">
      <c r="B5301" s="36"/>
      <c r="C5301" s="84" t="s">
        <v>145</v>
      </c>
      <c r="D5301" s="84"/>
      <c r="E5301" s="37"/>
    </row>
    <row r="5302" spans="2:5">
      <c r="B5302" s="36"/>
      <c r="C5302" s="84"/>
      <c r="D5302" s="84"/>
      <c r="E5302" s="37"/>
    </row>
    <row r="5303" spans="2:5">
      <c r="B5303" s="36"/>
      <c r="C5303" s="84"/>
      <c r="D5303" s="84"/>
      <c r="E5303" s="37"/>
    </row>
    <row r="5304" spans="2:5">
      <c r="B5304" s="46"/>
      <c r="C5304" s="47"/>
      <c r="D5304" s="47"/>
      <c r="E5304" s="48"/>
    </row>
    <row r="5306" spans="2:5" ht="25.5" customHeight="1">
      <c r="B5306" s="34"/>
      <c r="C5306" s="85" t="s">
        <v>127</v>
      </c>
      <c r="D5306" s="85"/>
      <c r="E5306" s="35"/>
    </row>
    <row r="5307" spans="2:5">
      <c r="B5307" s="36"/>
      <c r="E5307" s="37"/>
    </row>
    <row r="5308" spans="2:5">
      <c r="B5308" s="36"/>
      <c r="C5308" s="38" t="s">
        <v>128</v>
      </c>
      <c r="D5308" s="39" t="str">
        <f>IF(Retenciones!$A161&lt;&gt;"","0000-"&amp;TEXT(Retenciones!$I161,"YYYY")&amp;"-"&amp;TEXT((N('Datos del Cliente'!$C$17)+COUNTIF(Retenciones!$A$5:$A161,"&lt;&gt;")),"000000"),"")</f>
        <v/>
      </c>
      <c r="E5308" s="37"/>
    </row>
    <row r="5309" spans="2:5">
      <c r="B5309" s="36"/>
      <c r="C5309" s="38" t="s">
        <v>129</v>
      </c>
      <c r="D5309" s="39" t="str">
        <f>IF(Retenciones!$A161&lt;&gt;"",TEXT(Retenciones!$I161,"DD/MM/YYYY"),"")</f>
        <v/>
      </c>
      <c r="E5309" s="37"/>
    </row>
    <row r="5310" spans="2:5">
      <c r="B5310" s="36"/>
      <c r="E5310" s="37"/>
    </row>
    <row r="5311" spans="2:5">
      <c r="B5311" s="36"/>
      <c r="C5311" s="86" t="s">
        <v>130</v>
      </c>
      <c r="D5311" s="86"/>
      <c r="E5311" s="37"/>
    </row>
    <row r="5312" spans="2:5">
      <c r="B5312" s="36"/>
      <c r="C5312" s="38" t="s">
        <v>131</v>
      </c>
      <c r="D5312" s="39" t="str">
        <f>IF(Retenciones!$A161&lt;&gt;"",'Datos del Cliente'!$C$7,"")</f>
        <v/>
      </c>
      <c r="E5312" s="37"/>
    </row>
    <row r="5313" spans="2:5">
      <c r="B5313" s="36"/>
      <c r="C5313" s="38" t="s">
        <v>132</v>
      </c>
      <c r="D5313" s="40" t="str">
        <f>IFERROR(IF(Retenciones!$A161&lt;&gt;"",+('Datos del Cliente'!$C$8),""),"")</f>
        <v/>
      </c>
      <c r="E5313" s="37"/>
    </row>
    <row r="5314" spans="2:5" ht="25.5" customHeight="1">
      <c r="B5314" s="36"/>
      <c r="C5314" s="38" t="s">
        <v>133</v>
      </c>
      <c r="D5314" s="41" t="str">
        <f>IF(Retenciones!$A161&lt;&gt;"",'Datos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314" s="37"/>
    </row>
    <row r="5315" spans="2:5">
      <c r="B5315" s="36"/>
      <c r="E5315" s="37"/>
    </row>
    <row r="5316" spans="2:5">
      <c r="B5316" s="36"/>
      <c r="C5316" s="86" t="s">
        <v>134</v>
      </c>
      <c r="D5316" s="86"/>
      <c r="E5316" s="37"/>
    </row>
    <row r="5317" spans="2:5">
      <c r="B5317" s="36"/>
      <c r="C5317" s="38" t="s">
        <v>131</v>
      </c>
      <c r="D5317" s="39" t="str">
        <f>IFERROR(IF(Retenciones!$A161&lt;&gt;"",INDEX('Sujetos Retenidos'!$B$5:$B$204,MATCH(Retenciones!$O161,'Sujetos Retenidos'!$A$5:$A$204,0)),""),"")</f>
        <v/>
      </c>
      <c r="E5317" s="37"/>
    </row>
    <row r="5318" spans="2:5">
      <c r="B5318" s="36"/>
      <c r="C5318" s="38" t="s">
        <v>132</v>
      </c>
      <c r="D5318" s="40" t="str">
        <f>IFERROR(IF(Retenciones!$A161&lt;&gt;"",+INDEX('Sujetos Retenidos'!$A$5:$A$204,MATCH(Retenciones!$O161,'Sujetos Retenidos'!$A$5:$A$204,0)),""),"")</f>
        <v/>
      </c>
      <c r="E5318" s="37"/>
    </row>
    <row r="5319" spans="2:5" ht="25.5" customHeight="1">
      <c r="B5319" s="36"/>
      <c r="C5319" s="38" t="s">
        <v>133</v>
      </c>
      <c r="D5319" s="41" t="str">
        <f>IFERROR(IF(Retenciones!$A161&lt;&gt;"",INDEX('Sujetos Retenidos'!$C$5:$C$204,MATCH(Retenciones!$O161,'Sujetos Retenidos'!$A$5:$A$204,0))&amp;" Localidad: "&amp;INDEX('Sujetos Retenidos'!$D$5:$D$204,MATCH(Retenciones!$O161,'Sujetos Retenidos'!$A$5:$A$204,0))&amp;" Provincia: "&amp;IF(ISNUMBER(SEARCH(" - ",INDEX('Sujetos Retenidos'!$E$5:$E$204,MATCH(Retenciones!$O161,'Sujetos Retenidos'!$A$5:$A$204,0)))),MID(INDEX('Sujetos Retenidos'!$E$5:$E$204,MATCH(Retenciones!$O161,'Sujetos Retenidos'!$A$5:$A$204,0)),SEARCH(" - ",INDEX('Sujetos Retenidos'!$E$5:$E$204,MATCH(Retenciones!$O161,'Sujetos Retenidos'!$A$5:$A$204,0)))+3,255),INDEX('Sujetos Retenidos'!$E$5:$E$204,MATCH(Retenciones!$O161,'Sujetos Retenidos'!$A$5:$A$204,0)))&amp;" C.P.: "&amp;INDEX('Sujetos Retenidos'!$F$5:$F$204,MATCH(Retenciones!$O161,'Sujetos Retenidos'!$A$5:$A$204,0)),""),"")</f>
        <v/>
      </c>
      <c r="E5319" s="37"/>
    </row>
    <row r="5320" spans="2:5">
      <c r="B5320" s="36"/>
      <c r="E5320" s="37"/>
    </row>
    <row r="5321" spans="2:5">
      <c r="B5321" s="36"/>
      <c r="C5321" s="86" t="s">
        <v>135</v>
      </c>
      <c r="D5321" s="86"/>
      <c r="E5321" s="37"/>
    </row>
    <row r="5322" spans="2:5" ht="21.75" customHeight="1">
      <c r="B5322" s="36"/>
      <c r="C5322" s="38" t="s">
        <v>136</v>
      </c>
      <c r="D5322" s="41" t="str">
        <f>IF(Retenciones!$A161&lt;&gt;"",SUBSTITUTE(IF(ISNUMBER(SEARCH(" (",IF(ISNUMBER(SEARCH(" - ",Retenciones!$E161)),MID(Retenciones!$E161,SEARCH(" - ",Retenciones!$E161)+3,255),Retenciones!$E161))),LEFT(IF(ISNUMBER(SEARCH(" - ",Retenciones!$E161)),MID(Retenciones!$E161,SEARCH(" - ",Retenciones!$E161)+3,255),Retenciones!$E161),SEARCH(" (",IF(ISNUMBER(SEARCH(" - ",Retenciones!$E161)),MID(Retenciones!$E161,SEARCH(" - ",Retenciones!$E161)+3,255),Retenciones!$E161))-1),IF(ISNUMBER(SEARCH(" - ",Retenciones!$E161)),MID(Retenciones!$E161,SEARCH(" - ",Retenciones!$E161)+3,255),Retenciones!$E161)),"—","-"),"")</f>
        <v/>
      </c>
      <c r="E5322" s="37"/>
    </row>
    <row r="5323" spans="2:5" ht="21.75" customHeight="1">
      <c r="B5323" s="36"/>
      <c r="C5323" s="38" t="s">
        <v>137</v>
      </c>
      <c r="D5323" s="41" t="str">
        <f>IF(Retenciones!$A161&lt;&gt;"",IF(ISNUMBER(SEARCH(" - ",Retenciones!$F161)),MID(Retenciones!$F161,SEARCH(" - ",Retenciones!$F161)+3,255),Retenciones!$F161),"")</f>
        <v/>
      </c>
      <c r="E5323" s="37"/>
    </row>
    <row r="5324" spans="2:5" ht="21.75" customHeight="1">
      <c r="B5324" s="36"/>
      <c r="C5324" s="38" t="s">
        <v>138</v>
      </c>
      <c r="D5324" s="41" t="str">
        <f>IF(Retenciones!$A161&lt;&gt;"",Retenciones!$A161&amp;" Nro. "&amp;TEXT(Retenciones!$C161,"000000000000"),"")</f>
        <v/>
      </c>
      <c r="E5324" s="37"/>
    </row>
    <row r="5325" spans="2:5">
      <c r="B5325" s="36"/>
      <c r="C5325" s="38" t="s">
        <v>139</v>
      </c>
      <c r="D5325" s="42" t="str">
        <f>IF(Retenciones!$A161&lt;&gt;"","$ "&amp;IF(MID(TEXT(INT(ROUND(Retenciones!$D161,2)),"000000000000"),1,3)&lt;&gt;"000",TEXT(VALUE(MID(TEXT(INT(ROUND(Retenciones!$D161,2)),"000000000000"),1,3)),"0")&amp;"."&amp;MID(TEXT(INT(ROUND(Retenciones!$D161,2)),"000000000000"),4,3)&amp;"."&amp;MID(TEXT(INT(ROUND(Retenciones!$D161,2)),"000000000000"),7,3)&amp;"."&amp;MID(TEXT(INT(ROUND(Retenciones!$D161,2)),"000000000000"),10,3),IF(MID(TEXT(INT(ROUND(Retenciones!$D161,2)),"000000000000"),4,3)&lt;&gt;"000",TEXT(VALUE(MID(TEXT(INT(ROUND(Retenciones!$D161,2)),"000000000000"),4,3)),"0")&amp;"."&amp;MID(TEXT(INT(ROUND(Retenciones!$D161,2)),"000000000000"),7,3)&amp;"."&amp;MID(TEXT(INT(ROUND(Retenciones!$D161,2)),"000000000000"),10,3),IF(MID(TEXT(INT(ROUND(Retenciones!$D161,2)),"000000000000"),7,3)&lt;&gt;"000",TEXT(VALUE(MID(TEXT(INT(ROUND(Retenciones!$D161,2)),"000000000000"),7,3)),"0")&amp;"."&amp;MID(TEXT(INT(ROUND(Retenciones!$D161,2)),"000000000000"),10,3),TEXT(VALUE(MID(TEXT(INT(ROUND(Retenciones!$D161,2)),"000000000000"),10,3)),"0"))))&amp;","&amp;TEXT(ROUND((ROUND(Retenciones!$D161,2)-INT(ROUND(Retenciones!$D161,2)))*100,0),"00"),"")</f>
        <v/>
      </c>
      <c r="E5325" s="37"/>
    </row>
    <row r="5326" spans="2:5">
      <c r="B5326" s="36"/>
      <c r="C5326" s="38" t="s">
        <v>140</v>
      </c>
      <c r="D5326" s="39" t="str">
        <f>IF(Retenciones!$A161&lt;&gt;"","NO","")</f>
        <v/>
      </c>
      <c r="E5326" s="37"/>
    </row>
    <row r="5327" spans="2:5">
      <c r="B5327" s="36"/>
      <c r="C5327" s="38" t="s">
        <v>141</v>
      </c>
      <c r="D5327" s="43" t="str">
        <f>IF(Retenciones!$A161&lt;&gt;"","$ "&amp;IF(MID(TEXT(INT(ROUND(Retenciones!$K161,2)),"000000000000"),1,3)&lt;&gt;"000",TEXT(VALUE(MID(TEXT(INT(ROUND(Retenciones!$K161,2)),"000000000000"),1,3)),"0")&amp;"."&amp;MID(TEXT(INT(ROUND(Retenciones!$K161,2)),"000000000000"),4,3)&amp;"."&amp;MID(TEXT(INT(ROUND(Retenciones!$K161,2)),"000000000000"),7,3)&amp;"."&amp;MID(TEXT(INT(ROUND(Retenciones!$K161,2)),"000000000000"),10,3),IF(MID(TEXT(INT(ROUND(Retenciones!$K161,2)),"000000000000"),4,3)&lt;&gt;"000",TEXT(VALUE(MID(TEXT(INT(ROUND(Retenciones!$K161,2)),"000000000000"),4,3)),"0")&amp;"."&amp;MID(TEXT(INT(ROUND(Retenciones!$K161,2)),"000000000000"),7,3)&amp;"."&amp;MID(TEXT(INT(ROUND(Retenciones!$K161,2)),"000000000000"),10,3),IF(MID(TEXT(INT(ROUND(Retenciones!$K161,2)),"000000000000"),7,3)&lt;&gt;"000",TEXT(VALUE(MID(TEXT(INT(ROUND(Retenciones!$K161,2)),"000000000000"),7,3)),"0")&amp;"."&amp;MID(TEXT(INT(ROUND(Retenciones!$K161,2)),"000000000000"),10,3),TEXT(VALUE(MID(TEXT(INT(ROUND(Retenciones!$K161,2)),"000000000000"),10,3)),"0"))))&amp;","&amp;TEXT(ROUND((ROUND(Retenciones!$K161,2)-INT(ROUND(Retenciones!$K161,2)))*100,0),"00"),"")</f>
        <v/>
      </c>
      <c r="E5327" s="37"/>
    </row>
    <row r="5328" spans="2:5">
      <c r="B5328" s="36"/>
      <c r="E5328" s="37"/>
    </row>
    <row r="5329" spans="2:5">
      <c r="B5329" s="36"/>
      <c r="E5329" s="37"/>
    </row>
    <row r="5330" spans="2:5">
      <c r="B5330" s="36"/>
      <c r="C5330" s="44" t="s">
        <v>142</v>
      </c>
      <c r="D5330" s="45"/>
      <c r="E5330" s="37"/>
    </row>
    <row r="5331" spans="2:5">
      <c r="B5331" s="36"/>
      <c r="E5331" s="37"/>
    </row>
    <row r="5332" spans="2:5">
      <c r="B5332" s="36"/>
      <c r="C5332" s="38" t="s">
        <v>143</v>
      </c>
      <c r="D5332" s="39" t="str">
        <f>IF(Retenciones!$A161&lt;&gt;"",'Datos del Cliente'!$C$7,"")</f>
        <v/>
      </c>
      <c r="E5332" s="37"/>
    </row>
    <row r="5333" spans="2:5">
      <c r="B5333" s="36"/>
      <c r="C5333" s="38" t="s">
        <v>144</v>
      </c>
      <c r="D5333" s="39" t="str">
        <f>IF(Retenciones!$A161&lt;&gt;"",'Datos del Cliente'!$C$14,"")</f>
        <v/>
      </c>
      <c r="E5333" s="37"/>
    </row>
    <row r="5334" spans="2:5">
      <c r="B5334" s="36"/>
      <c r="E5334" s="37"/>
    </row>
    <row r="5335" spans="2:5" ht="15" customHeight="1">
      <c r="B5335" s="36"/>
      <c r="C5335" s="84" t="s">
        <v>145</v>
      </c>
      <c r="D5335" s="84"/>
      <c r="E5335" s="37"/>
    </row>
    <row r="5336" spans="2:5">
      <c r="B5336" s="36"/>
      <c r="C5336" s="84"/>
      <c r="D5336" s="84"/>
      <c r="E5336" s="37"/>
    </row>
    <row r="5337" spans="2:5">
      <c r="B5337" s="36"/>
      <c r="C5337" s="84"/>
      <c r="D5337" s="84"/>
      <c r="E5337" s="37"/>
    </row>
    <row r="5338" spans="2:5">
      <c r="B5338" s="46"/>
      <c r="C5338" s="47"/>
      <c r="D5338" s="47"/>
      <c r="E5338" s="48"/>
    </row>
    <row r="5340" spans="2:5" ht="25.5" customHeight="1">
      <c r="B5340" s="34"/>
      <c r="C5340" s="85" t="s">
        <v>127</v>
      </c>
      <c r="D5340" s="85"/>
      <c r="E5340" s="35"/>
    </row>
    <row r="5341" spans="2:5">
      <c r="B5341" s="36"/>
      <c r="E5341" s="37"/>
    </row>
    <row r="5342" spans="2:5">
      <c r="B5342" s="36"/>
      <c r="C5342" s="38" t="s">
        <v>128</v>
      </c>
      <c r="D5342" s="39" t="str">
        <f>IF(Retenciones!$A162&lt;&gt;"","0000-"&amp;TEXT(Retenciones!$I162,"YYYY")&amp;"-"&amp;TEXT((N('Datos del Cliente'!$C$17)+COUNTIF(Retenciones!$A$5:$A162,"&lt;&gt;")),"000000"),"")</f>
        <v/>
      </c>
      <c r="E5342" s="37"/>
    </row>
    <row r="5343" spans="2:5">
      <c r="B5343" s="36"/>
      <c r="C5343" s="38" t="s">
        <v>129</v>
      </c>
      <c r="D5343" s="39" t="str">
        <f>IF(Retenciones!$A162&lt;&gt;"",TEXT(Retenciones!$I162,"DD/MM/YYYY"),"")</f>
        <v/>
      </c>
      <c r="E5343" s="37"/>
    </row>
    <row r="5344" spans="2:5">
      <c r="B5344" s="36"/>
      <c r="E5344" s="37"/>
    </row>
    <row r="5345" spans="2:5">
      <c r="B5345" s="36"/>
      <c r="C5345" s="86" t="s">
        <v>130</v>
      </c>
      <c r="D5345" s="86"/>
      <c r="E5345" s="37"/>
    </row>
    <row r="5346" spans="2:5">
      <c r="B5346" s="36"/>
      <c r="C5346" s="38" t="s">
        <v>131</v>
      </c>
      <c r="D5346" s="39" t="str">
        <f>IF(Retenciones!$A162&lt;&gt;"",'Datos del Cliente'!$C$7,"")</f>
        <v/>
      </c>
      <c r="E5346" s="37"/>
    </row>
    <row r="5347" spans="2:5">
      <c r="B5347" s="36"/>
      <c r="C5347" s="38" t="s">
        <v>132</v>
      </c>
      <c r="D5347" s="40" t="str">
        <f>IFERROR(IF(Retenciones!$A162&lt;&gt;"",+('Datos del Cliente'!$C$8),""),"")</f>
        <v/>
      </c>
      <c r="E5347" s="37"/>
    </row>
    <row r="5348" spans="2:5" ht="25.5" customHeight="1">
      <c r="B5348" s="36"/>
      <c r="C5348" s="38" t="s">
        <v>133</v>
      </c>
      <c r="D5348" s="41" t="str">
        <f>IF(Retenciones!$A162&lt;&gt;"",'Datos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348" s="37"/>
    </row>
    <row r="5349" spans="2:5">
      <c r="B5349" s="36"/>
      <c r="E5349" s="37"/>
    </row>
    <row r="5350" spans="2:5">
      <c r="B5350" s="36"/>
      <c r="C5350" s="86" t="s">
        <v>134</v>
      </c>
      <c r="D5350" s="86"/>
      <c r="E5350" s="37"/>
    </row>
    <row r="5351" spans="2:5">
      <c r="B5351" s="36"/>
      <c r="C5351" s="38" t="s">
        <v>131</v>
      </c>
      <c r="D5351" s="39" t="str">
        <f>IFERROR(IF(Retenciones!$A162&lt;&gt;"",INDEX('Sujetos Retenidos'!$B$5:$B$204,MATCH(Retenciones!$O162,'Sujetos Retenidos'!$A$5:$A$204,0)),""),"")</f>
        <v/>
      </c>
      <c r="E5351" s="37"/>
    </row>
    <row r="5352" spans="2:5">
      <c r="B5352" s="36"/>
      <c r="C5352" s="38" t="s">
        <v>132</v>
      </c>
      <c r="D5352" s="40" t="str">
        <f>IFERROR(IF(Retenciones!$A162&lt;&gt;"",+INDEX('Sujetos Retenidos'!$A$5:$A$204,MATCH(Retenciones!$O162,'Sujetos Retenidos'!$A$5:$A$204,0)),""),"")</f>
        <v/>
      </c>
      <c r="E5352" s="37"/>
    </row>
    <row r="5353" spans="2:5" ht="25.5" customHeight="1">
      <c r="B5353" s="36"/>
      <c r="C5353" s="38" t="s">
        <v>133</v>
      </c>
      <c r="D5353" s="41" t="str">
        <f>IFERROR(IF(Retenciones!$A162&lt;&gt;"",INDEX('Sujetos Retenidos'!$C$5:$C$204,MATCH(Retenciones!$O162,'Sujetos Retenidos'!$A$5:$A$204,0))&amp;" Localidad: "&amp;INDEX('Sujetos Retenidos'!$D$5:$D$204,MATCH(Retenciones!$O162,'Sujetos Retenidos'!$A$5:$A$204,0))&amp;" Provincia: "&amp;IF(ISNUMBER(SEARCH(" - ",INDEX('Sujetos Retenidos'!$E$5:$E$204,MATCH(Retenciones!$O162,'Sujetos Retenidos'!$A$5:$A$204,0)))),MID(INDEX('Sujetos Retenidos'!$E$5:$E$204,MATCH(Retenciones!$O162,'Sujetos Retenidos'!$A$5:$A$204,0)),SEARCH(" - ",INDEX('Sujetos Retenidos'!$E$5:$E$204,MATCH(Retenciones!$O162,'Sujetos Retenidos'!$A$5:$A$204,0)))+3,255),INDEX('Sujetos Retenidos'!$E$5:$E$204,MATCH(Retenciones!$O162,'Sujetos Retenidos'!$A$5:$A$204,0)))&amp;" C.P.: "&amp;INDEX('Sujetos Retenidos'!$F$5:$F$204,MATCH(Retenciones!$O162,'Sujetos Retenidos'!$A$5:$A$204,0)),""),"")</f>
        <v/>
      </c>
      <c r="E5353" s="37"/>
    </row>
    <row r="5354" spans="2:5">
      <c r="B5354" s="36"/>
      <c r="E5354" s="37"/>
    </row>
    <row r="5355" spans="2:5">
      <c r="B5355" s="36"/>
      <c r="C5355" s="86" t="s">
        <v>135</v>
      </c>
      <c r="D5355" s="86"/>
      <c r="E5355" s="37"/>
    </row>
    <row r="5356" spans="2:5" ht="21.75" customHeight="1">
      <c r="B5356" s="36"/>
      <c r="C5356" s="38" t="s">
        <v>136</v>
      </c>
      <c r="D5356" s="41" t="str">
        <f>IF(Retenciones!$A162&lt;&gt;"",SUBSTITUTE(IF(ISNUMBER(SEARCH(" (",IF(ISNUMBER(SEARCH(" - ",Retenciones!$E162)),MID(Retenciones!$E162,SEARCH(" - ",Retenciones!$E162)+3,255),Retenciones!$E162))),LEFT(IF(ISNUMBER(SEARCH(" - ",Retenciones!$E162)),MID(Retenciones!$E162,SEARCH(" - ",Retenciones!$E162)+3,255),Retenciones!$E162),SEARCH(" (",IF(ISNUMBER(SEARCH(" - ",Retenciones!$E162)),MID(Retenciones!$E162,SEARCH(" - ",Retenciones!$E162)+3,255),Retenciones!$E162))-1),IF(ISNUMBER(SEARCH(" - ",Retenciones!$E162)),MID(Retenciones!$E162,SEARCH(" - ",Retenciones!$E162)+3,255),Retenciones!$E162)),"—","-"),"")</f>
        <v/>
      </c>
      <c r="E5356" s="37"/>
    </row>
    <row r="5357" spans="2:5" ht="21.75" customHeight="1">
      <c r="B5357" s="36"/>
      <c r="C5357" s="38" t="s">
        <v>137</v>
      </c>
      <c r="D5357" s="41" t="str">
        <f>IF(Retenciones!$A162&lt;&gt;"",IF(ISNUMBER(SEARCH(" - ",Retenciones!$F162)),MID(Retenciones!$F162,SEARCH(" - ",Retenciones!$F162)+3,255),Retenciones!$F162),"")</f>
        <v/>
      </c>
      <c r="E5357" s="37"/>
    </row>
    <row r="5358" spans="2:5" ht="21.75" customHeight="1">
      <c r="B5358" s="36"/>
      <c r="C5358" s="38" t="s">
        <v>138</v>
      </c>
      <c r="D5358" s="41" t="str">
        <f>IF(Retenciones!$A162&lt;&gt;"",Retenciones!$A162&amp;" Nro. "&amp;TEXT(Retenciones!$C162,"000000000000"),"")</f>
        <v/>
      </c>
      <c r="E5358" s="37"/>
    </row>
    <row r="5359" spans="2:5">
      <c r="B5359" s="36"/>
      <c r="C5359" s="38" t="s">
        <v>139</v>
      </c>
      <c r="D5359" s="42" t="str">
        <f>IF(Retenciones!$A162&lt;&gt;"","$ "&amp;IF(MID(TEXT(INT(ROUND(Retenciones!$D162,2)),"000000000000"),1,3)&lt;&gt;"000",TEXT(VALUE(MID(TEXT(INT(ROUND(Retenciones!$D162,2)),"000000000000"),1,3)),"0")&amp;"."&amp;MID(TEXT(INT(ROUND(Retenciones!$D162,2)),"000000000000"),4,3)&amp;"."&amp;MID(TEXT(INT(ROUND(Retenciones!$D162,2)),"000000000000"),7,3)&amp;"."&amp;MID(TEXT(INT(ROUND(Retenciones!$D162,2)),"000000000000"),10,3),IF(MID(TEXT(INT(ROUND(Retenciones!$D162,2)),"000000000000"),4,3)&lt;&gt;"000",TEXT(VALUE(MID(TEXT(INT(ROUND(Retenciones!$D162,2)),"000000000000"),4,3)),"0")&amp;"."&amp;MID(TEXT(INT(ROUND(Retenciones!$D162,2)),"000000000000"),7,3)&amp;"."&amp;MID(TEXT(INT(ROUND(Retenciones!$D162,2)),"000000000000"),10,3),IF(MID(TEXT(INT(ROUND(Retenciones!$D162,2)),"000000000000"),7,3)&lt;&gt;"000",TEXT(VALUE(MID(TEXT(INT(ROUND(Retenciones!$D162,2)),"000000000000"),7,3)),"0")&amp;"."&amp;MID(TEXT(INT(ROUND(Retenciones!$D162,2)),"000000000000"),10,3),TEXT(VALUE(MID(TEXT(INT(ROUND(Retenciones!$D162,2)),"000000000000"),10,3)),"0"))))&amp;","&amp;TEXT(ROUND((ROUND(Retenciones!$D162,2)-INT(ROUND(Retenciones!$D162,2)))*100,0),"00"),"")</f>
        <v/>
      </c>
      <c r="E5359" s="37"/>
    </row>
    <row r="5360" spans="2:5">
      <c r="B5360" s="36"/>
      <c r="C5360" s="38" t="s">
        <v>140</v>
      </c>
      <c r="D5360" s="39" t="str">
        <f>IF(Retenciones!$A162&lt;&gt;"","NO","")</f>
        <v/>
      </c>
      <c r="E5360" s="37"/>
    </row>
    <row r="5361" spans="2:5">
      <c r="B5361" s="36"/>
      <c r="C5361" s="38" t="s">
        <v>141</v>
      </c>
      <c r="D5361" s="43" t="str">
        <f>IF(Retenciones!$A162&lt;&gt;"","$ "&amp;IF(MID(TEXT(INT(ROUND(Retenciones!$K162,2)),"000000000000"),1,3)&lt;&gt;"000",TEXT(VALUE(MID(TEXT(INT(ROUND(Retenciones!$K162,2)),"000000000000"),1,3)),"0")&amp;"."&amp;MID(TEXT(INT(ROUND(Retenciones!$K162,2)),"000000000000"),4,3)&amp;"."&amp;MID(TEXT(INT(ROUND(Retenciones!$K162,2)),"000000000000"),7,3)&amp;"."&amp;MID(TEXT(INT(ROUND(Retenciones!$K162,2)),"000000000000"),10,3),IF(MID(TEXT(INT(ROUND(Retenciones!$K162,2)),"000000000000"),4,3)&lt;&gt;"000",TEXT(VALUE(MID(TEXT(INT(ROUND(Retenciones!$K162,2)),"000000000000"),4,3)),"0")&amp;"."&amp;MID(TEXT(INT(ROUND(Retenciones!$K162,2)),"000000000000"),7,3)&amp;"."&amp;MID(TEXT(INT(ROUND(Retenciones!$K162,2)),"000000000000"),10,3),IF(MID(TEXT(INT(ROUND(Retenciones!$K162,2)),"000000000000"),7,3)&lt;&gt;"000",TEXT(VALUE(MID(TEXT(INT(ROUND(Retenciones!$K162,2)),"000000000000"),7,3)),"0")&amp;"."&amp;MID(TEXT(INT(ROUND(Retenciones!$K162,2)),"000000000000"),10,3),TEXT(VALUE(MID(TEXT(INT(ROUND(Retenciones!$K162,2)),"000000000000"),10,3)),"0"))))&amp;","&amp;TEXT(ROUND((ROUND(Retenciones!$K162,2)-INT(ROUND(Retenciones!$K162,2)))*100,0),"00"),"")</f>
        <v/>
      </c>
      <c r="E5361" s="37"/>
    </row>
    <row r="5362" spans="2:5">
      <c r="B5362" s="36"/>
      <c r="E5362" s="37"/>
    </row>
    <row r="5363" spans="2:5">
      <c r="B5363" s="36"/>
      <c r="E5363" s="37"/>
    </row>
    <row r="5364" spans="2:5">
      <c r="B5364" s="36"/>
      <c r="C5364" s="44" t="s">
        <v>142</v>
      </c>
      <c r="D5364" s="45"/>
      <c r="E5364" s="37"/>
    </row>
    <row r="5365" spans="2:5">
      <c r="B5365" s="36"/>
      <c r="E5365" s="37"/>
    </row>
    <row r="5366" spans="2:5">
      <c r="B5366" s="36"/>
      <c r="C5366" s="38" t="s">
        <v>143</v>
      </c>
      <c r="D5366" s="39" t="str">
        <f>IF(Retenciones!$A162&lt;&gt;"",'Datos del Cliente'!$C$7,"")</f>
        <v/>
      </c>
      <c r="E5366" s="37"/>
    </row>
    <row r="5367" spans="2:5">
      <c r="B5367" s="36"/>
      <c r="C5367" s="38" t="s">
        <v>144</v>
      </c>
      <c r="D5367" s="39" t="str">
        <f>IF(Retenciones!$A162&lt;&gt;"",'Datos del Cliente'!$C$14,"")</f>
        <v/>
      </c>
      <c r="E5367" s="37"/>
    </row>
    <row r="5368" spans="2:5">
      <c r="B5368" s="36"/>
      <c r="E5368" s="37"/>
    </row>
    <row r="5369" spans="2:5" ht="15" customHeight="1">
      <c r="B5369" s="36"/>
      <c r="C5369" s="84" t="s">
        <v>145</v>
      </c>
      <c r="D5369" s="84"/>
      <c r="E5369" s="37"/>
    </row>
    <row r="5370" spans="2:5">
      <c r="B5370" s="36"/>
      <c r="C5370" s="84"/>
      <c r="D5370" s="84"/>
      <c r="E5370" s="37"/>
    </row>
    <row r="5371" spans="2:5">
      <c r="B5371" s="36"/>
      <c r="C5371" s="84"/>
      <c r="D5371" s="84"/>
      <c r="E5371" s="37"/>
    </row>
    <row r="5372" spans="2:5">
      <c r="B5372" s="46"/>
      <c r="C5372" s="47"/>
      <c r="D5372" s="47"/>
      <c r="E5372" s="48"/>
    </row>
    <row r="5374" spans="2:5" ht="25.5" customHeight="1">
      <c r="B5374" s="34"/>
      <c r="C5374" s="85" t="s">
        <v>127</v>
      </c>
      <c r="D5374" s="85"/>
      <c r="E5374" s="35"/>
    </row>
    <row r="5375" spans="2:5">
      <c r="B5375" s="36"/>
      <c r="E5375" s="37"/>
    </row>
    <row r="5376" spans="2:5">
      <c r="B5376" s="36"/>
      <c r="C5376" s="38" t="s">
        <v>128</v>
      </c>
      <c r="D5376" s="39" t="str">
        <f>IF(Retenciones!$A163&lt;&gt;"","0000-"&amp;TEXT(Retenciones!$I163,"YYYY")&amp;"-"&amp;TEXT((N('Datos del Cliente'!$C$17)+COUNTIF(Retenciones!$A$5:$A163,"&lt;&gt;")),"000000"),"")</f>
        <v/>
      </c>
      <c r="E5376" s="37"/>
    </row>
    <row r="5377" spans="2:5">
      <c r="B5377" s="36"/>
      <c r="C5377" s="38" t="s">
        <v>129</v>
      </c>
      <c r="D5377" s="39" t="str">
        <f>IF(Retenciones!$A163&lt;&gt;"",TEXT(Retenciones!$I163,"DD/MM/YYYY"),"")</f>
        <v/>
      </c>
      <c r="E5377" s="37"/>
    </row>
    <row r="5378" spans="2:5">
      <c r="B5378" s="36"/>
      <c r="E5378" s="37"/>
    </row>
    <row r="5379" spans="2:5">
      <c r="B5379" s="36"/>
      <c r="C5379" s="86" t="s">
        <v>130</v>
      </c>
      <c r="D5379" s="86"/>
      <c r="E5379" s="37"/>
    </row>
    <row r="5380" spans="2:5">
      <c r="B5380" s="36"/>
      <c r="C5380" s="38" t="s">
        <v>131</v>
      </c>
      <c r="D5380" s="39" t="str">
        <f>IF(Retenciones!$A163&lt;&gt;"",'Datos del Cliente'!$C$7,"")</f>
        <v/>
      </c>
      <c r="E5380" s="37"/>
    </row>
    <row r="5381" spans="2:5">
      <c r="B5381" s="36"/>
      <c r="C5381" s="38" t="s">
        <v>132</v>
      </c>
      <c r="D5381" s="40" t="str">
        <f>IFERROR(IF(Retenciones!$A163&lt;&gt;"",+('Datos del Cliente'!$C$8),""),"")</f>
        <v/>
      </c>
      <c r="E5381" s="37"/>
    </row>
    <row r="5382" spans="2:5" ht="25.5" customHeight="1">
      <c r="B5382" s="36"/>
      <c r="C5382" s="38" t="s">
        <v>133</v>
      </c>
      <c r="D5382" s="41" t="str">
        <f>IF(Retenciones!$A163&lt;&gt;"",'Datos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382" s="37"/>
    </row>
    <row r="5383" spans="2:5">
      <c r="B5383" s="36"/>
      <c r="E5383" s="37"/>
    </row>
    <row r="5384" spans="2:5">
      <c r="B5384" s="36"/>
      <c r="C5384" s="86" t="s">
        <v>134</v>
      </c>
      <c r="D5384" s="86"/>
      <c r="E5384" s="37"/>
    </row>
    <row r="5385" spans="2:5">
      <c r="B5385" s="36"/>
      <c r="C5385" s="38" t="s">
        <v>131</v>
      </c>
      <c r="D5385" s="39" t="str">
        <f>IFERROR(IF(Retenciones!$A163&lt;&gt;"",INDEX('Sujetos Retenidos'!$B$5:$B$204,MATCH(Retenciones!$O163,'Sujetos Retenidos'!$A$5:$A$204,0)),""),"")</f>
        <v/>
      </c>
      <c r="E5385" s="37"/>
    </row>
    <row r="5386" spans="2:5">
      <c r="B5386" s="36"/>
      <c r="C5386" s="38" t="s">
        <v>132</v>
      </c>
      <c r="D5386" s="40" t="str">
        <f>IFERROR(IF(Retenciones!$A163&lt;&gt;"",+INDEX('Sujetos Retenidos'!$A$5:$A$204,MATCH(Retenciones!$O163,'Sujetos Retenidos'!$A$5:$A$204,0)),""),"")</f>
        <v/>
      </c>
      <c r="E5386" s="37"/>
    </row>
    <row r="5387" spans="2:5" ht="25.5" customHeight="1">
      <c r="B5387" s="36"/>
      <c r="C5387" s="38" t="s">
        <v>133</v>
      </c>
      <c r="D5387" s="41" t="str">
        <f>IFERROR(IF(Retenciones!$A163&lt;&gt;"",INDEX('Sujetos Retenidos'!$C$5:$C$204,MATCH(Retenciones!$O163,'Sujetos Retenidos'!$A$5:$A$204,0))&amp;" Localidad: "&amp;INDEX('Sujetos Retenidos'!$D$5:$D$204,MATCH(Retenciones!$O163,'Sujetos Retenidos'!$A$5:$A$204,0))&amp;" Provincia: "&amp;IF(ISNUMBER(SEARCH(" - ",INDEX('Sujetos Retenidos'!$E$5:$E$204,MATCH(Retenciones!$O163,'Sujetos Retenidos'!$A$5:$A$204,0)))),MID(INDEX('Sujetos Retenidos'!$E$5:$E$204,MATCH(Retenciones!$O163,'Sujetos Retenidos'!$A$5:$A$204,0)),SEARCH(" - ",INDEX('Sujetos Retenidos'!$E$5:$E$204,MATCH(Retenciones!$O163,'Sujetos Retenidos'!$A$5:$A$204,0)))+3,255),INDEX('Sujetos Retenidos'!$E$5:$E$204,MATCH(Retenciones!$O163,'Sujetos Retenidos'!$A$5:$A$204,0)))&amp;" C.P.: "&amp;INDEX('Sujetos Retenidos'!$F$5:$F$204,MATCH(Retenciones!$O163,'Sujetos Retenidos'!$A$5:$A$204,0)),""),"")</f>
        <v/>
      </c>
      <c r="E5387" s="37"/>
    </row>
    <row r="5388" spans="2:5">
      <c r="B5388" s="36"/>
      <c r="E5388" s="37"/>
    </row>
    <row r="5389" spans="2:5">
      <c r="B5389" s="36"/>
      <c r="C5389" s="86" t="s">
        <v>135</v>
      </c>
      <c r="D5389" s="86"/>
      <c r="E5389" s="37"/>
    </row>
    <row r="5390" spans="2:5" ht="21.75" customHeight="1">
      <c r="B5390" s="36"/>
      <c r="C5390" s="38" t="s">
        <v>136</v>
      </c>
      <c r="D5390" s="41" t="str">
        <f>IF(Retenciones!$A163&lt;&gt;"",SUBSTITUTE(IF(ISNUMBER(SEARCH(" (",IF(ISNUMBER(SEARCH(" - ",Retenciones!$E163)),MID(Retenciones!$E163,SEARCH(" - ",Retenciones!$E163)+3,255),Retenciones!$E163))),LEFT(IF(ISNUMBER(SEARCH(" - ",Retenciones!$E163)),MID(Retenciones!$E163,SEARCH(" - ",Retenciones!$E163)+3,255),Retenciones!$E163),SEARCH(" (",IF(ISNUMBER(SEARCH(" - ",Retenciones!$E163)),MID(Retenciones!$E163,SEARCH(" - ",Retenciones!$E163)+3,255),Retenciones!$E163))-1),IF(ISNUMBER(SEARCH(" - ",Retenciones!$E163)),MID(Retenciones!$E163,SEARCH(" - ",Retenciones!$E163)+3,255),Retenciones!$E163)),"—","-"),"")</f>
        <v/>
      </c>
      <c r="E5390" s="37"/>
    </row>
    <row r="5391" spans="2:5" ht="21.75" customHeight="1">
      <c r="B5391" s="36"/>
      <c r="C5391" s="38" t="s">
        <v>137</v>
      </c>
      <c r="D5391" s="41" t="str">
        <f>IF(Retenciones!$A163&lt;&gt;"",IF(ISNUMBER(SEARCH(" - ",Retenciones!$F163)),MID(Retenciones!$F163,SEARCH(" - ",Retenciones!$F163)+3,255),Retenciones!$F163),"")</f>
        <v/>
      </c>
      <c r="E5391" s="37"/>
    </row>
    <row r="5392" spans="2:5" ht="21.75" customHeight="1">
      <c r="B5392" s="36"/>
      <c r="C5392" s="38" t="s">
        <v>138</v>
      </c>
      <c r="D5392" s="41" t="str">
        <f>IF(Retenciones!$A163&lt;&gt;"",Retenciones!$A163&amp;" Nro. "&amp;TEXT(Retenciones!$C163,"000000000000"),"")</f>
        <v/>
      </c>
      <c r="E5392" s="37"/>
    </row>
    <row r="5393" spans="2:5">
      <c r="B5393" s="36"/>
      <c r="C5393" s="38" t="s">
        <v>139</v>
      </c>
      <c r="D5393" s="42" t="str">
        <f>IF(Retenciones!$A163&lt;&gt;"","$ "&amp;IF(MID(TEXT(INT(ROUND(Retenciones!$D163,2)),"000000000000"),1,3)&lt;&gt;"000",TEXT(VALUE(MID(TEXT(INT(ROUND(Retenciones!$D163,2)),"000000000000"),1,3)),"0")&amp;"."&amp;MID(TEXT(INT(ROUND(Retenciones!$D163,2)),"000000000000"),4,3)&amp;"."&amp;MID(TEXT(INT(ROUND(Retenciones!$D163,2)),"000000000000"),7,3)&amp;"."&amp;MID(TEXT(INT(ROUND(Retenciones!$D163,2)),"000000000000"),10,3),IF(MID(TEXT(INT(ROUND(Retenciones!$D163,2)),"000000000000"),4,3)&lt;&gt;"000",TEXT(VALUE(MID(TEXT(INT(ROUND(Retenciones!$D163,2)),"000000000000"),4,3)),"0")&amp;"."&amp;MID(TEXT(INT(ROUND(Retenciones!$D163,2)),"000000000000"),7,3)&amp;"."&amp;MID(TEXT(INT(ROUND(Retenciones!$D163,2)),"000000000000"),10,3),IF(MID(TEXT(INT(ROUND(Retenciones!$D163,2)),"000000000000"),7,3)&lt;&gt;"000",TEXT(VALUE(MID(TEXT(INT(ROUND(Retenciones!$D163,2)),"000000000000"),7,3)),"0")&amp;"."&amp;MID(TEXT(INT(ROUND(Retenciones!$D163,2)),"000000000000"),10,3),TEXT(VALUE(MID(TEXT(INT(ROUND(Retenciones!$D163,2)),"000000000000"),10,3)),"0"))))&amp;","&amp;TEXT(ROUND((ROUND(Retenciones!$D163,2)-INT(ROUND(Retenciones!$D163,2)))*100,0),"00"),"")</f>
        <v/>
      </c>
      <c r="E5393" s="37"/>
    </row>
    <row r="5394" spans="2:5">
      <c r="B5394" s="36"/>
      <c r="C5394" s="38" t="s">
        <v>140</v>
      </c>
      <c r="D5394" s="39" t="str">
        <f>IF(Retenciones!$A163&lt;&gt;"","NO","")</f>
        <v/>
      </c>
      <c r="E5394" s="37"/>
    </row>
    <row r="5395" spans="2:5">
      <c r="B5395" s="36"/>
      <c r="C5395" s="38" t="s">
        <v>141</v>
      </c>
      <c r="D5395" s="43" t="str">
        <f>IF(Retenciones!$A163&lt;&gt;"","$ "&amp;IF(MID(TEXT(INT(ROUND(Retenciones!$K163,2)),"000000000000"),1,3)&lt;&gt;"000",TEXT(VALUE(MID(TEXT(INT(ROUND(Retenciones!$K163,2)),"000000000000"),1,3)),"0")&amp;"."&amp;MID(TEXT(INT(ROUND(Retenciones!$K163,2)),"000000000000"),4,3)&amp;"."&amp;MID(TEXT(INT(ROUND(Retenciones!$K163,2)),"000000000000"),7,3)&amp;"."&amp;MID(TEXT(INT(ROUND(Retenciones!$K163,2)),"000000000000"),10,3),IF(MID(TEXT(INT(ROUND(Retenciones!$K163,2)),"000000000000"),4,3)&lt;&gt;"000",TEXT(VALUE(MID(TEXT(INT(ROUND(Retenciones!$K163,2)),"000000000000"),4,3)),"0")&amp;"."&amp;MID(TEXT(INT(ROUND(Retenciones!$K163,2)),"000000000000"),7,3)&amp;"."&amp;MID(TEXT(INT(ROUND(Retenciones!$K163,2)),"000000000000"),10,3),IF(MID(TEXT(INT(ROUND(Retenciones!$K163,2)),"000000000000"),7,3)&lt;&gt;"000",TEXT(VALUE(MID(TEXT(INT(ROUND(Retenciones!$K163,2)),"000000000000"),7,3)),"0")&amp;"."&amp;MID(TEXT(INT(ROUND(Retenciones!$K163,2)),"000000000000"),10,3),TEXT(VALUE(MID(TEXT(INT(ROUND(Retenciones!$K163,2)),"000000000000"),10,3)),"0"))))&amp;","&amp;TEXT(ROUND((ROUND(Retenciones!$K163,2)-INT(ROUND(Retenciones!$K163,2)))*100,0),"00"),"")</f>
        <v/>
      </c>
      <c r="E5395" s="37"/>
    </row>
    <row r="5396" spans="2:5">
      <c r="B5396" s="36"/>
      <c r="E5396" s="37"/>
    </row>
    <row r="5397" spans="2:5">
      <c r="B5397" s="36"/>
      <c r="E5397" s="37"/>
    </row>
    <row r="5398" spans="2:5">
      <c r="B5398" s="36"/>
      <c r="C5398" s="44" t="s">
        <v>142</v>
      </c>
      <c r="D5398" s="45"/>
      <c r="E5398" s="37"/>
    </row>
    <row r="5399" spans="2:5">
      <c r="B5399" s="36"/>
      <c r="E5399" s="37"/>
    </row>
    <row r="5400" spans="2:5">
      <c r="B5400" s="36"/>
      <c r="C5400" s="38" t="s">
        <v>143</v>
      </c>
      <c r="D5400" s="39" t="str">
        <f>IF(Retenciones!$A163&lt;&gt;"",'Datos del Cliente'!$C$7,"")</f>
        <v/>
      </c>
      <c r="E5400" s="37"/>
    </row>
    <row r="5401" spans="2:5">
      <c r="B5401" s="36"/>
      <c r="C5401" s="38" t="s">
        <v>144</v>
      </c>
      <c r="D5401" s="39" t="str">
        <f>IF(Retenciones!$A163&lt;&gt;"",'Datos del Cliente'!$C$14,"")</f>
        <v/>
      </c>
      <c r="E5401" s="37"/>
    </row>
    <row r="5402" spans="2:5">
      <c r="B5402" s="36"/>
      <c r="E5402" s="37"/>
    </row>
    <row r="5403" spans="2:5" ht="15" customHeight="1">
      <c r="B5403" s="36"/>
      <c r="C5403" s="84" t="s">
        <v>145</v>
      </c>
      <c r="D5403" s="84"/>
      <c r="E5403" s="37"/>
    </row>
    <row r="5404" spans="2:5">
      <c r="B5404" s="36"/>
      <c r="C5404" s="84"/>
      <c r="D5404" s="84"/>
      <c r="E5404" s="37"/>
    </row>
    <row r="5405" spans="2:5">
      <c r="B5405" s="36"/>
      <c r="C5405" s="84"/>
      <c r="D5405" s="84"/>
      <c r="E5405" s="37"/>
    </row>
    <row r="5406" spans="2:5">
      <c r="B5406" s="46"/>
      <c r="C5406" s="47"/>
      <c r="D5406" s="47"/>
      <c r="E5406" s="48"/>
    </row>
    <row r="5408" spans="2:5" ht="25.5" customHeight="1">
      <c r="B5408" s="34"/>
      <c r="C5408" s="85" t="s">
        <v>127</v>
      </c>
      <c r="D5408" s="85"/>
      <c r="E5408" s="35"/>
    </row>
    <row r="5409" spans="2:5">
      <c r="B5409" s="36"/>
      <c r="E5409" s="37"/>
    </row>
    <row r="5410" spans="2:5">
      <c r="B5410" s="36"/>
      <c r="C5410" s="38" t="s">
        <v>128</v>
      </c>
      <c r="D5410" s="39" t="str">
        <f>IF(Retenciones!$A164&lt;&gt;"","0000-"&amp;TEXT(Retenciones!$I164,"YYYY")&amp;"-"&amp;TEXT((N('Datos del Cliente'!$C$17)+COUNTIF(Retenciones!$A$5:$A164,"&lt;&gt;")),"000000"),"")</f>
        <v/>
      </c>
      <c r="E5410" s="37"/>
    </row>
    <row r="5411" spans="2:5">
      <c r="B5411" s="36"/>
      <c r="C5411" s="38" t="s">
        <v>129</v>
      </c>
      <c r="D5411" s="39" t="str">
        <f>IF(Retenciones!$A164&lt;&gt;"",TEXT(Retenciones!$I164,"DD/MM/YYYY"),"")</f>
        <v/>
      </c>
      <c r="E5411" s="37"/>
    </row>
    <row r="5412" spans="2:5">
      <c r="B5412" s="36"/>
      <c r="E5412" s="37"/>
    </row>
    <row r="5413" spans="2:5">
      <c r="B5413" s="36"/>
      <c r="C5413" s="86" t="s">
        <v>130</v>
      </c>
      <c r="D5413" s="86"/>
      <c r="E5413" s="37"/>
    </row>
    <row r="5414" spans="2:5">
      <c r="B5414" s="36"/>
      <c r="C5414" s="38" t="s">
        <v>131</v>
      </c>
      <c r="D5414" s="39" t="str">
        <f>IF(Retenciones!$A164&lt;&gt;"",'Datos del Cliente'!$C$7,"")</f>
        <v/>
      </c>
      <c r="E5414" s="37"/>
    </row>
    <row r="5415" spans="2:5">
      <c r="B5415" s="36"/>
      <c r="C5415" s="38" t="s">
        <v>132</v>
      </c>
      <c r="D5415" s="40" t="str">
        <f>IFERROR(IF(Retenciones!$A164&lt;&gt;"",+('Datos del Cliente'!$C$8),""),"")</f>
        <v/>
      </c>
      <c r="E5415" s="37"/>
    </row>
    <row r="5416" spans="2:5" ht="25.5" customHeight="1">
      <c r="B5416" s="36"/>
      <c r="C5416" s="38" t="s">
        <v>133</v>
      </c>
      <c r="D5416" s="41" t="str">
        <f>IF(Retenciones!$A164&lt;&gt;"",'Datos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416" s="37"/>
    </row>
    <row r="5417" spans="2:5">
      <c r="B5417" s="36"/>
      <c r="E5417" s="37"/>
    </row>
    <row r="5418" spans="2:5">
      <c r="B5418" s="36"/>
      <c r="C5418" s="86" t="s">
        <v>134</v>
      </c>
      <c r="D5418" s="86"/>
      <c r="E5418" s="37"/>
    </row>
    <row r="5419" spans="2:5">
      <c r="B5419" s="36"/>
      <c r="C5419" s="38" t="s">
        <v>131</v>
      </c>
      <c r="D5419" s="39" t="str">
        <f>IFERROR(IF(Retenciones!$A164&lt;&gt;"",INDEX('Sujetos Retenidos'!$B$5:$B$204,MATCH(Retenciones!$O164,'Sujetos Retenidos'!$A$5:$A$204,0)),""),"")</f>
        <v/>
      </c>
      <c r="E5419" s="37"/>
    </row>
    <row r="5420" spans="2:5">
      <c r="B5420" s="36"/>
      <c r="C5420" s="38" t="s">
        <v>132</v>
      </c>
      <c r="D5420" s="40" t="str">
        <f>IFERROR(IF(Retenciones!$A164&lt;&gt;"",+INDEX('Sujetos Retenidos'!$A$5:$A$204,MATCH(Retenciones!$O164,'Sujetos Retenidos'!$A$5:$A$204,0)),""),"")</f>
        <v/>
      </c>
      <c r="E5420" s="37"/>
    </row>
    <row r="5421" spans="2:5" ht="25.5" customHeight="1">
      <c r="B5421" s="36"/>
      <c r="C5421" s="38" t="s">
        <v>133</v>
      </c>
      <c r="D5421" s="41" t="str">
        <f>IFERROR(IF(Retenciones!$A164&lt;&gt;"",INDEX('Sujetos Retenidos'!$C$5:$C$204,MATCH(Retenciones!$O164,'Sujetos Retenidos'!$A$5:$A$204,0))&amp;" Localidad: "&amp;INDEX('Sujetos Retenidos'!$D$5:$D$204,MATCH(Retenciones!$O164,'Sujetos Retenidos'!$A$5:$A$204,0))&amp;" Provincia: "&amp;IF(ISNUMBER(SEARCH(" - ",INDEX('Sujetos Retenidos'!$E$5:$E$204,MATCH(Retenciones!$O164,'Sujetos Retenidos'!$A$5:$A$204,0)))),MID(INDEX('Sujetos Retenidos'!$E$5:$E$204,MATCH(Retenciones!$O164,'Sujetos Retenidos'!$A$5:$A$204,0)),SEARCH(" - ",INDEX('Sujetos Retenidos'!$E$5:$E$204,MATCH(Retenciones!$O164,'Sujetos Retenidos'!$A$5:$A$204,0)))+3,255),INDEX('Sujetos Retenidos'!$E$5:$E$204,MATCH(Retenciones!$O164,'Sujetos Retenidos'!$A$5:$A$204,0)))&amp;" C.P.: "&amp;INDEX('Sujetos Retenidos'!$F$5:$F$204,MATCH(Retenciones!$O164,'Sujetos Retenidos'!$A$5:$A$204,0)),""),"")</f>
        <v/>
      </c>
      <c r="E5421" s="37"/>
    </row>
    <row r="5422" spans="2:5">
      <c r="B5422" s="36"/>
      <c r="E5422" s="37"/>
    </row>
    <row r="5423" spans="2:5">
      <c r="B5423" s="36"/>
      <c r="C5423" s="86" t="s">
        <v>135</v>
      </c>
      <c r="D5423" s="86"/>
      <c r="E5423" s="37"/>
    </row>
    <row r="5424" spans="2:5" ht="21.75" customHeight="1">
      <c r="B5424" s="36"/>
      <c r="C5424" s="38" t="s">
        <v>136</v>
      </c>
      <c r="D5424" s="41" t="str">
        <f>IF(Retenciones!$A164&lt;&gt;"",SUBSTITUTE(IF(ISNUMBER(SEARCH(" (",IF(ISNUMBER(SEARCH(" - ",Retenciones!$E164)),MID(Retenciones!$E164,SEARCH(" - ",Retenciones!$E164)+3,255),Retenciones!$E164))),LEFT(IF(ISNUMBER(SEARCH(" - ",Retenciones!$E164)),MID(Retenciones!$E164,SEARCH(" - ",Retenciones!$E164)+3,255),Retenciones!$E164),SEARCH(" (",IF(ISNUMBER(SEARCH(" - ",Retenciones!$E164)),MID(Retenciones!$E164,SEARCH(" - ",Retenciones!$E164)+3,255),Retenciones!$E164))-1),IF(ISNUMBER(SEARCH(" - ",Retenciones!$E164)),MID(Retenciones!$E164,SEARCH(" - ",Retenciones!$E164)+3,255),Retenciones!$E164)),"—","-"),"")</f>
        <v/>
      </c>
      <c r="E5424" s="37"/>
    </row>
    <row r="5425" spans="2:5" ht="21.75" customHeight="1">
      <c r="B5425" s="36"/>
      <c r="C5425" s="38" t="s">
        <v>137</v>
      </c>
      <c r="D5425" s="41" t="str">
        <f>IF(Retenciones!$A164&lt;&gt;"",IF(ISNUMBER(SEARCH(" - ",Retenciones!$F164)),MID(Retenciones!$F164,SEARCH(" - ",Retenciones!$F164)+3,255),Retenciones!$F164),"")</f>
        <v/>
      </c>
      <c r="E5425" s="37"/>
    </row>
    <row r="5426" spans="2:5" ht="21.75" customHeight="1">
      <c r="B5426" s="36"/>
      <c r="C5426" s="38" t="s">
        <v>138</v>
      </c>
      <c r="D5426" s="41" t="str">
        <f>IF(Retenciones!$A164&lt;&gt;"",Retenciones!$A164&amp;" Nro. "&amp;TEXT(Retenciones!$C164,"000000000000"),"")</f>
        <v/>
      </c>
      <c r="E5426" s="37"/>
    </row>
    <row r="5427" spans="2:5">
      <c r="B5427" s="36"/>
      <c r="C5427" s="38" t="s">
        <v>139</v>
      </c>
      <c r="D5427" s="42" t="str">
        <f>IF(Retenciones!$A164&lt;&gt;"","$ "&amp;IF(MID(TEXT(INT(ROUND(Retenciones!$D164,2)),"000000000000"),1,3)&lt;&gt;"000",TEXT(VALUE(MID(TEXT(INT(ROUND(Retenciones!$D164,2)),"000000000000"),1,3)),"0")&amp;"."&amp;MID(TEXT(INT(ROUND(Retenciones!$D164,2)),"000000000000"),4,3)&amp;"."&amp;MID(TEXT(INT(ROUND(Retenciones!$D164,2)),"000000000000"),7,3)&amp;"."&amp;MID(TEXT(INT(ROUND(Retenciones!$D164,2)),"000000000000"),10,3),IF(MID(TEXT(INT(ROUND(Retenciones!$D164,2)),"000000000000"),4,3)&lt;&gt;"000",TEXT(VALUE(MID(TEXT(INT(ROUND(Retenciones!$D164,2)),"000000000000"),4,3)),"0")&amp;"."&amp;MID(TEXT(INT(ROUND(Retenciones!$D164,2)),"000000000000"),7,3)&amp;"."&amp;MID(TEXT(INT(ROUND(Retenciones!$D164,2)),"000000000000"),10,3),IF(MID(TEXT(INT(ROUND(Retenciones!$D164,2)),"000000000000"),7,3)&lt;&gt;"000",TEXT(VALUE(MID(TEXT(INT(ROUND(Retenciones!$D164,2)),"000000000000"),7,3)),"0")&amp;"."&amp;MID(TEXT(INT(ROUND(Retenciones!$D164,2)),"000000000000"),10,3),TEXT(VALUE(MID(TEXT(INT(ROUND(Retenciones!$D164,2)),"000000000000"),10,3)),"0"))))&amp;","&amp;TEXT(ROUND((ROUND(Retenciones!$D164,2)-INT(ROUND(Retenciones!$D164,2)))*100,0),"00"),"")</f>
        <v/>
      </c>
      <c r="E5427" s="37"/>
    </row>
    <row r="5428" spans="2:5">
      <c r="B5428" s="36"/>
      <c r="C5428" s="38" t="s">
        <v>140</v>
      </c>
      <c r="D5428" s="39" t="str">
        <f>IF(Retenciones!$A164&lt;&gt;"","NO","")</f>
        <v/>
      </c>
      <c r="E5428" s="37"/>
    </row>
    <row r="5429" spans="2:5">
      <c r="B5429" s="36"/>
      <c r="C5429" s="38" t="s">
        <v>141</v>
      </c>
      <c r="D5429" s="43" t="str">
        <f>IF(Retenciones!$A164&lt;&gt;"","$ "&amp;IF(MID(TEXT(INT(ROUND(Retenciones!$K164,2)),"000000000000"),1,3)&lt;&gt;"000",TEXT(VALUE(MID(TEXT(INT(ROUND(Retenciones!$K164,2)),"000000000000"),1,3)),"0")&amp;"."&amp;MID(TEXT(INT(ROUND(Retenciones!$K164,2)),"000000000000"),4,3)&amp;"."&amp;MID(TEXT(INT(ROUND(Retenciones!$K164,2)),"000000000000"),7,3)&amp;"."&amp;MID(TEXT(INT(ROUND(Retenciones!$K164,2)),"000000000000"),10,3),IF(MID(TEXT(INT(ROUND(Retenciones!$K164,2)),"000000000000"),4,3)&lt;&gt;"000",TEXT(VALUE(MID(TEXT(INT(ROUND(Retenciones!$K164,2)),"000000000000"),4,3)),"0")&amp;"."&amp;MID(TEXT(INT(ROUND(Retenciones!$K164,2)),"000000000000"),7,3)&amp;"."&amp;MID(TEXT(INT(ROUND(Retenciones!$K164,2)),"000000000000"),10,3),IF(MID(TEXT(INT(ROUND(Retenciones!$K164,2)),"000000000000"),7,3)&lt;&gt;"000",TEXT(VALUE(MID(TEXT(INT(ROUND(Retenciones!$K164,2)),"000000000000"),7,3)),"0")&amp;"."&amp;MID(TEXT(INT(ROUND(Retenciones!$K164,2)),"000000000000"),10,3),TEXT(VALUE(MID(TEXT(INT(ROUND(Retenciones!$K164,2)),"000000000000"),10,3)),"0"))))&amp;","&amp;TEXT(ROUND((ROUND(Retenciones!$K164,2)-INT(ROUND(Retenciones!$K164,2)))*100,0),"00"),"")</f>
        <v/>
      </c>
      <c r="E5429" s="37"/>
    </row>
    <row r="5430" spans="2:5">
      <c r="B5430" s="36"/>
      <c r="E5430" s="37"/>
    </row>
    <row r="5431" spans="2:5">
      <c r="B5431" s="36"/>
      <c r="E5431" s="37"/>
    </row>
    <row r="5432" spans="2:5">
      <c r="B5432" s="36"/>
      <c r="C5432" s="44" t="s">
        <v>142</v>
      </c>
      <c r="D5432" s="45"/>
      <c r="E5432" s="37"/>
    </row>
    <row r="5433" spans="2:5">
      <c r="B5433" s="36"/>
      <c r="E5433" s="37"/>
    </row>
    <row r="5434" spans="2:5">
      <c r="B5434" s="36"/>
      <c r="C5434" s="38" t="s">
        <v>143</v>
      </c>
      <c r="D5434" s="39" t="str">
        <f>IF(Retenciones!$A164&lt;&gt;"",'Datos del Cliente'!$C$7,"")</f>
        <v/>
      </c>
      <c r="E5434" s="37"/>
    </row>
    <row r="5435" spans="2:5">
      <c r="B5435" s="36"/>
      <c r="C5435" s="38" t="s">
        <v>144</v>
      </c>
      <c r="D5435" s="39" t="str">
        <f>IF(Retenciones!$A164&lt;&gt;"",'Datos del Cliente'!$C$14,"")</f>
        <v/>
      </c>
      <c r="E5435" s="37"/>
    </row>
    <row r="5436" spans="2:5">
      <c r="B5436" s="36"/>
      <c r="E5436" s="37"/>
    </row>
    <row r="5437" spans="2:5" ht="15" customHeight="1">
      <c r="B5437" s="36"/>
      <c r="C5437" s="84" t="s">
        <v>145</v>
      </c>
      <c r="D5437" s="84"/>
      <c r="E5437" s="37"/>
    </row>
    <row r="5438" spans="2:5">
      <c r="B5438" s="36"/>
      <c r="C5438" s="84"/>
      <c r="D5438" s="84"/>
      <c r="E5438" s="37"/>
    </row>
    <row r="5439" spans="2:5">
      <c r="B5439" s="36"/>
      <c r="C5439" s="84"/>
      <c r="D5439" s="84"/>
      <c r="E5439" s="37"/>
    </row>
    <row r="5440" spans="2:5">
      <c r="B5440" s="46"/>
      <c r="C5440" s="47"/>
      <c r="D5440" s="47"/>
      <c r="E5440" s="48"/>
    </row>
    <row r="5442" spans="2:5" ht="25.5" customHeight="1">
      <c r="B5442" s="34"/>
      <c r="C5442" s="85" t="s">
        <v>127</v>
      </c>
      <c r="D5442" s="85"/>
      <c r="E5442" s="35"/>
    </row>
    <row r="5443" spans="2:5">
      <c r="B5443" s="36"/>
      <c r="E5443" s="37"/>
    </row>
    <row r="5444" spans="2:5">
      <c r="B5444" s="36"/>
      <c r="C5444" s="38" t="s">
        <v>128</v>
      </c>
      <c r="D5444" s="39" t="str">
        <f>IF(Retenciones!$A165&lt;&gt;"","0000-"&amp;TEXT(Retenciones!$I165,"YYYY")&amp;"-"&amp;TEXT((N('Datos del Cliente'!$C$17)+COUNTIF(Retenciones!$A$5:$A165,"&lt;&gt;")),"000000"),"")</f>
        <v/>
      </c>
      <c r="E5444" s="37"/>
    </row>
    <row r="5445" spans="2:5">
      <c r="B5445" s="36"/>
      <c r="C5445" s="38" t="s">
        <v>129</v>
      </c>
      <c r="D5445" s="39" t="str">
        <f>IF(Retenciones!$A165&lt;&gt;"",TEXT(Retenciones!$I165,"DD/MM/YYYY"),"")</f>
        <v/>
      </c>
      <c r="E5445" s="37"/>
    </row>
    <row r="5446" spans="2:5">
      <c r="B5446" s="36"/>
      <c r="E5446" s="37"/>
    </row>
    <row r="5447" spans="2:5">
      <c r="B5447" s="36"/>
      <c r="C5447" s="86" t="s">
        <v>130</v>
      </c>
      <c r="D5447" s="86"/>
      <c r="E5447" s="37"/>
    </row>
    <row r="5448" spans="2:5">
      <c r="B5448" s="36"/>
      <c r="C5448" s="38" t="s">
        <v>131</v>
      </c>
      <c r="D5448" s="39" t="str">
        <f>IF(Retenciones!$A165&lt;&gt;"",'Datos del Cliente'!$C$7,"")</f>
        <v/>
      </c>
      <c r="E5448" s="37"/>
    </row>
    <row r="5449" spans="2:5">
      <c r="B5449" s="36"/>
      <c r="C5449" s="38" t="s">
        <v>132</v>
      </c>
      <c r="D5449" s="40" t="str">
        <f>IFERROR(IF(Retenciones!$A165&lt;&gt;"",+('Datos del Cliente'!$C$8),""),"")</f>
        <v/>
      </c>
      <c r="E5449" s="37"/>
    </row>
    <row r="5450" spans="2:5" ht="25.5" customHeight="1">
      <c r="B5450" s="36"/>
      <c r="C5450" s="38" t="s">
        <v>133</v>
      </c>
      <c r="D5450" s="41" t="str">
        <f>IF(Retenciones!$A165&lt;&gt;"",'Datos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450" s="37"/>
    </row>
    <row r="5451" spans="2:5">
      <c r="B5451" s="36"/>
      <c r="E5451" s="37"/>
    </row>
    <row r="5452" spans="2:5">
      <c r="B5452" s="36"/>
      <c r="C5452" s="86" t="s">
        <v>134</v>
      </c>
      <c r="D5452" s="86"/>
      <c r="E5452" s="37"/>
    </row>
    <row r="5453" spans="2:5">
      <c r="B5453" s="36"/>
      <c r="C5453" s="38" t="s">
        <v>131</v>
      </c>
      <c r="D5453" s="39" t="str">
        <f>IFERROR(IF(Retenciones!$A165&lt;&gt;"",INDEX('Sujetos Retenidos'!$B$5:$B$204,MATCH(Retenciones!$O165,'Sujetos Retenidos'!$A$5:$A$204,0)),""),"")</f>
        <v/>
      </c>
      <c r="E5453" s="37"/>
    </row>
    <row r="5454" spans="2:5">
      <c r="B5454" s="36"/>
      <c r="C5454" s="38" t="s">
        <v>132</v>
      </c>
      <c r="D5454" s="40" t="str">
        <f>IFERROR(IF(Retenciones!$A165&lt;&gt;"",+INDEX('Sujetos Retenidos'!$A$5:$A$204,MATCH(Retenciones!$O165,'Sujetos Retenidos'!$A$5:$A$204,0)),""),"")</f>
        <v/>
      </c>
      <c r="E5454" s="37"/>
    </row>
    <row r="5455" spans="2:5" ht="25.5" customHeight="1">
      <c r="B5455" s="36"/>
      <c r="C5455" s="38" t="s">
        <v>133</v>
      </c>
      <c r="D5455" s="41" t="str">
        <f>IFERROR(IF(Retenciones!$A165&lt;&gt;"",INDEX('Sujetos Retenidos'!$C$5:$C$204,MATCH(Retenciones!$O165,'Sujetos Retenidos'!$A$5:$A$204,0))&amp;" Localidad: "&amp;INDEX('Sujetos Retenidos'!$D$5:$D$204,MATCH(Retenciones!$O165,'Sujetos Retenidos'!$A$5:$A$204,0))&amp;" Provincia: "&amp;IF(ISNUMBER(SEARCH(" - ",INDEX('Sujetos Retenidos'!$E$5:$E$204,MATCH(Retenciones!$O165,'Sujetos Retenidos'!$A$5:$A$204,0)))),MID(INDEX('Sujetos Retenidos'!$E$5:$E$204,MATCH(Retenciones!$O165,'Sujetos Retenidos'!$A$5:$A$204,0)),SEARCH(" - ",INDEX('Sujetos Retenidos'!$E$5:$E$204,MATCH(Retenciones!$O165,'Sujetos Retenidos'!$A$5:$A$204,0)))+3,255),INDEX('Sujetos Retenidos'!$E$5:$E$204,MATCH(Retenciones!$O165,'Sujetos Retenidos'!$A$5:$A$204,0)))&amp;" C.P.: "&amp;INDEX('Sujetos Retenidos'!$F$5:$F$204,MATCH(Retenciones!$O165,'Sujetos Retenidos'!$A$5:$A$204,0)),""),"")</f>
        <v/>
      </c>
      <c r="E5455" s="37"/>
    </row>
    <row r="5456" spans="2:5">
      <c r="B5456" s="36"/>
      <c r="E5456" s="37"/>
    </row>
    <row r="5457" spans="2:5">
      <c r="B5457" s="36"/>
      <c r="C5457" s="86" t="s">
        <v>135</v>
      </c>
      <c r="D5457" s="86"/>
      <c r="E5457" s="37"/>
    </row>
    <row r="5458" spans="2:5" ht="21.75" customHeight="1">
      <c r="B5458" s="36"/>
      <c r="C5458" s="38" t="s">
        <v>136</v>
      </c>
      <c r="D5458" s="41" t="str">
        <f>IF(Retenciones!$A165&lt;&gt;"",SUBSTITUTE(IF(ISNUMBER(SEARCH(" (",IF(ISNUMBER(SEARCH(" - ",Retenciones!$E165)),MID(Retenciones!$E165,SEARCH(" - ",Retenciones!$E165)+3,255),Retenciones!$E165))),LEFT(IF(ISNUMBER(SEARCH(" - ",Retenciones!$E165)),MID(Retenciones!$E165,SEARCH(" - ",Retenciones!$E165)+3,255),Retenciones!$E165),SEARCH(" (",IF(ISNUMBER(SEARCH(" - ",Retenciones!$E165)),MID(Retenciones!$E165,SEARCH(" - ",Retenciones!$E165)+3,255),Retenciones!$E165))-1),IF(ISNUMBER(SEARCH(" - ",Retenciones!$E165)),MID(Retenciones!$E165,SEARCH(" - ",Retenciones!$E165)+3,255),Retenciones!$E165)),"—","-"),"")</f>
        <v/>
      </c>
      <c r="E5458" s="37"/>
    </row>
    <row r="5459" spans="2:5" ht="21.75" customHeight="1">
      <c r="B5459" s="36"/>
      <c r="C5459" s="38" t="s">
        <v>137</v>
      </c>
      <c r="D5459" s="41" t="str">
        <f>IF(Retenciones!$A165&lt;&gt;"",IF(ISNUMBER(SEARCH(" - ",Retenciones!$F165)),MID(Retenciones!$F165,SEARCH(" - ",Retenciones!$F165)+3,255),Retenciones!$F165),"")</f>
        <v/>
      </c>
      <c r="E5459" s="37"/>
    </row>
    <row r="5460" spans="2:5" ht="21.75" customHeight="1">
      <c r="B5460" s="36"/>
      <c r="C5460" s="38" t="s">
        <v>138</v>
      </c>
      <c r="D5460" s="41" t="str">
        <f>IF(Retenciones!$A165&lt;&gt;"",Retenciones!$A165&amp;" Nro. "&amp;TEXT(Retenciones!$C165,"000000000000"),"")</f>
        <v/>
      </c>
      <c r="E5460" s="37"/>
    </row>
    <row r="5461" spans="2:5">
      <c r="B5461" s="36"/>
      <c r="C5461" s="38" t="s">
        <v>139</v>
      </c>
      <c r="D5461" s="42" t="str">
        <f>IF(Retenciones!$A165&lt;&gt;"","$ "&amp;IF(MID(TEXT(INT(ROUND(Retenciones!$D165,2)),"000000000000"),1,3)&lt;&gt;"000",TEXT(VALUE(MID(TEXT(INT(ROUND(Retenciones!$D165,2)),"000000000000"),1,3)),"0")&amp;"."&amp;MID(TEXT(INT(ROUND(Retenciones!$D165,2)),"000000000000"),4,3)&amp;"."&amp;MID(TEXT(INT(ROUND(Retenciones!$D165,2)),"000000000000"),7,3)&amp;"."&amp;MID(TEXT(INT(ROUND(Retenciones!$D165,2)),"000000000000"),10,3),IF(MID(TEXT(INT(ROUND(Retenciones!$D165,2)),"000000000000"),4,3)&lt;&gt;"000",TEXT(VALUE(MID(TEXT(INT(ROUND(Retenciones!$D165,2)),"000000000000"),4,3)),"0")&amp;"."&amp;MID(TEXT(INT(ROUND(Retenciones!$D165,2)),"000000000000"),7,3)&amp;"."&amp;MID(TEXT(INT(ROUND(Retenciones!$D165,2)),"000000000000"),10,3),IF(MID(TEXT(INT(ROUND(Retenciones!$D165,2)),"000000000000"),7,3)&lt;&gt;"000",TEXT(VALUE(MID(TEXT(INT(ROUND(Retenciones!$D165,2)),"000000000000"),7,3)),"0")&amp;"."&amp;MID(TEXT(INT(ROUND(Retenciones!$D165,2)),"000000000000"),10,3),TEXT(VALUE(MID(TEXT(INT(ROUND(Retenciones!$D165,2)),"000000000000"),10,3)),"0"))))&amp;","&amp;TEXT(ROUND((ROUND(Retenciones!$D165,2)-INT(ROUND(Retenciones!$D165,2)))*100,0),"00"),"")</f>
        <v/>
      </c>
      <c r="E5461" s="37"/>
    </row>
    <row r="5462" spans="2:5">
      <c r="B5462" s="36"/>
      <c r="C5462" s="38" t="s">
        <v>140</v>
      </c>
      <c r="D5462" s="39" t="str">
        <f>IF(Retenciones!$A165&lt;&gt;"","NO","")</f>
        <v/>
      </c>
      <c r="E5462" s="37"/>
    </row>
    <row r="5463" spans="2:5">
      <c r="B5463" s="36"/>
      <c r="C5463" s="38" t="s">
        <v>141</v>
      </c>
      <c r="D5463" s="43" t="str">
        <f>IF(Retenciones!$A165&lt;&gt;"","$ "&amp;IF(MID(TEXT(INT(ROUND(Retenciones!$K165,2)),"000000000000"),1,3)&lt;&gt;"000",TEXT(VALUE(MID(TEXT(INT(ROUND(Retenciones!$K165,2)),"000000000000"),1,3)),"0")&amp;"."&amp;MID(TEXT(INT(ROUND(Retenciones!$K165,2)),"000000000000"),4,3)&amp;"."&amp;MID(TEXT(INT(ROUND(Retenciones!$K165,2)),"000000000000"),7,3)&amp;"."&amp;MID(TEXT(INT(ROUND(Retenciones!$K165,2)),"000000000000"),10,3),IF(MID(TEXT(INT(ROUND(Retenciones!$K165,2)),"000000000000"),4,3)&lt;&gt;"000",TEXT(VALUE(MID(TEXT(INT(ROUND(Retenciones!$K165,2)),"000000000000"),4,3)),"0")&amp;"."&amp;MID(TEXT(INT(ROUND(Retenciones!$K165,2)),"000000000000"),7,3)&amp;"."&amp;MID(TEXT(INT(ROUND(Retenciones!$K165,2)),"000000000000"),10,3),IF(MID(TEXT(INT(ROUND(Retenciones!$K165,2)),"000000000000"),7,3)&lt;&gt;"000",TEXT(VALUE(MID(TEXT(INT(ROUND(Retenciones!$K165,2)),"000000000000"),7,3)),"0")&amp;"."&amp;MID(TEXT(INT(ROUND(Retenciones!$K165,2)),"000000000000"),10,3),TEXT(VALUE(MID(TEXT(INT(ROUND(Retenciones!$K165,2)),"000000000000"),10,3)),"0"))))&amp;","&amp;TEXT(ROUND((ROUND(Retenciones!$K165,2)-INT(ROUND(Retenciones!$K165,2)))*100,0),"00"),"")</f>
        <v/>
      </c>
      <c r="E5463" s="37"/>
    </row>
    <row r="5464" spans="2:5">
      <c r="B5464" s="36"/>
      <c r="E5464" s="37"/>
    </row>
    <row r="5465" spans="2:5">
      <c r="B5465" s="36"/>
      <c r="E5465" s="37"/>
    </row>
    <row r="5466" spans="2:5">
      <c r="B5466" s="36"/>
      <c r="C5466" s="44" t="s">
        <v>142</v>
      </c>
      <c r="D5466" s="45"/>
      <c r="E5466" s="37"/>
    </row>
    <row r="5467" spans="2:5">
      <c r="B5467" s="36"/>
      <c r="E5467" s="37"/>
    </row>
    <row r="5468" spans="2:5">
      <c r="B5468" s="36"/>
      <c r="C5468" s="38" t="s">
        <v>143</v>
      </c>
      <c r="D5468" s="39" t="str">
        <f>IF(Retenciones!$A165&lt;&gt;"",'Datos del Cliente'!$C$7,"")</f>
        <v/>
      </c>
      <c r="E5468" s="37"/>
    </row>
    <row r="5469" spans="2:5">
      <c r="B5469" s="36"/>
      <c r="C5469" s="38" t="s">
        <v>144</v>
      </c>
      <c r="D5469" s="39" t="str">
        <f>IF(Retenciones!$A165&lt;&gt;"",'Datos del Cliente'!$C$14,"")</f>
        <v/>
      </c>
      <c r="E5469" s="37"/>
    </row>
    <row r="5470" spans="2:5">
      <c r="B5470" s="36"/>
      <c r="E5470" s="37"/>
    </row>
    <row r="5471" spans="2:5" ht="15" customHeight="1">
      <c r="B5471" s="36"/>
      <c r="C5471" s="84" t="s">
        <v>145</v>
      </c>
      <c r="D5471" s="84"/>
      <c r="E5471" s="37"/>
    </row>
    <row r="5472" spans="2:5">
      <c r="B5472" s="36"/>
      <c r="C5472" s="84"/>
      <c r="D5472" s="84"/>
      <c r="E5472" s="37"/>
    </row>
    <row r="5473" spans="2:5">
      <c r="B5473" s="36"/>
      <c r="C5473" s="84"/>
      <c r="D5473" s="84"/>
      <c r="E5473" s="37"/>
    </row>
    <row r="5474" spans="2:5">
      <c r="B5474" s="46"/>
      <c r="C5474" s="47"/>
      <c r="D5474" s="47"/>
      <c r="E5474" s="48"/>
    </row>
    <row r="5476" spans="2:5" ht="25.5" customHeight="1">
      <c r="B5476" s="34"/>
      <c r="C5476" s="85" t="s">
        <v>127</v>
      </c>
      <c r="D5476" s="85"/>
      <c r="E5476" s="35"/>
    </row>
    <row r="5477" spans="2:5">
      <c r="B5477" s="36"/>
      <c r="E5477" s="37"/>
    </row>
    <row r="5478" spans="2:5">
      <c r="B5478" s="36"/>
      <c r="C5478" s="38" t="s">
        <v>128</v>
      </c>
      <c r="D5478" s="39" t="str">
        <f>IF(Retenciones!$A166&lt;&gt;"","0000-"&amp;TEXT(Retenciones!$I166,"YYYY")&amp;"-"&amp;TEXT((N('Datos del Cliente'!$C$17)+COUNTIF(Retenciones!$A$5:$A166,"&lt;&gt;")),"000000"),"")</f>
        <v/>
      </c>
      <c r="E5478" s="37"/>
    </row>
    <row r="5479" spans="2:5">
      <c r="B5479" s="36"/>
      <c r="C5479" s="38" t="s">
        <v>129</v>
      </c>
      <c r="D5479" s="39" t="str">
        <f>IF(Retenciones!$A166&lt;&gt;"",TEXT(Retenciones!$I166,"DD/MM/YYYY"),"")</f>
        <v/>
      </c>
      <c r="E5479" s="37"/>
    </row>
    <row r="5480" spans="2:5">
      <c r="B5480" s="36"/>
      <c r="E5480" s="37"/>
    </row>
    <row r="5481" spans="2:5">
      <c r="B5481" s="36"/>
      <c r="C5481" s="86" t="s">
        <v>130</v>
      </c>
      <c r="D5481" s="86"/>
      <c r="E5481" s="37"/>
    </row>
    <row r="5482" spans="2:5">
      <c r="B5482" s="36"/>
      <c r="C5482" s="38" t="s">
        <v>131</v>
      </c>
      <c r="D5482" s="39" t="str">
        <f>IF(Retenciones!$A166&lt;&gt;"",'Datos del Cliente'!$C$7,"")</f>
        <v/>
      </c>
      <c r="E5482" s="37"/>
    </row>
    <row r="5483" spans="2:5">
      <c r="B5483" s="36"/>
      <c r="C5483" s="38" t="s">
        <v>132</v>
      </c>
      <c r="D5483" s="40" t="str">
        <f>IFERROR(IF(Retenciones!$A166&lt;&gt;"",+('Datos del Cliente'!$C$8),""),"")</f>
        <v/>
      </c>
      <c r="E5483" s="37"/>
    </row>
    <row r="5484" spans="2:5" ht="25.5" customHeight="1">
      <c r="B5484" s="36"/>
      <c r="C5484" s="38" t="s">
        <v>133</v>
      </c>
      <c r="D5484" s="41" t="str">
        <f>IF(Retenciones!$A166&lt;&gt;"",'Datos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484" s="37"/>
    </row>
    <row r="5485" spans="2:5">
      <c r="B5485" s="36"/>
      <c r="E5485" s="37"/>
    </row>
    <row r="5486" spans="2:5">
      <c r="B5486" s="36"/>
      <c r="C5486" s="86" t="s">
        <v>134</v>
      </c>
      <c r="D5486" s="86"/>
      <c r="E5486" s="37"/>
    </row>
    <row r="5487" spans="2:5">
      <c r="B5487" s="36"/>
      <c r="C5487" s="38" t="s">
        <v>131</v>
      </c>
      <c r="D5487" s="39" t="str">
        <f>IFERROR(IF(Retenciones!$A166&lt;&gt;"",INDEX('Sujetos Retenidos'!$B$5:$B$204,MATCH(Retenciones!$O166,'Sujetos Retenidos'!$A$5:$A$204,0)),""),"")</f>
        <v/>
      </c>
      <c r="E5487" s="37"/>
    </row>
    <row r="5488" spans="2:5">
      <c r="B5488" s="36"/>
      <c r="C5488" s="38" t="s">
        <v>132</v>
      </c>
      <c r="D5488" s="40" t="str">
        <f>IFERROR(IF(Retenciones!$A166&lt;&gt;"",+INDEX('Sujetos Retenidos'!$A$5:$A$204,MATCH(Retenciones!$O166,'Sujetos Retenidos'!$A$5:$A$204,0)),""),"")</f>
        <v/>
      </c>
      <c r="E5488" s="37"/>
    </row>
    <row r="5489" spans="2:5" ht="25.5" customHeight="1">
      <c r="B5489" s="36"/>
      <c r="C5489" s="38" t="s">
        <v>133</v>
      </c>
      <c r="D5489" s="41" t="str">
        <f>IFERROR(IF(Retenciones!$A166&lt;&gt;"",INDEX('Sujetos Retenidos'!$C$5:$C$204,MATCH(Retenciones!$O166,'Sujetos Retenidos'!$A$5:$A$204,0))&amp;" Localidad: "&amp;INDEX('Sujetos Retenidos'!$D$5:$D$204,MATCH(Retenciones!$O166,'Sujetos Retenidos'!$A$5:$A$204,0))&amp;" Provincia: "&amp;IF(ISNUMBER(SEARCH(" - ",INDEX('Sujetos Retenidos'!$E$5:$E$204,MATCH(Retenciones!$O166,'Sujetos Retenidos'!$A$5:$A$204,0)))),MID(INDEX('Sujetos Retenidos'!$E$5:$E$204,MATCH(Retenciones!$O166,'Sujetos Retenidos'!$A$5:$A$204,0)),SEARCH(" - ",INDEX('Sujetos Retenidos'!$E$5:$E$204,MATCH(Retenciones!$O166,'Sujetos Retenidos'!$A$5:$A$204,0)))+3,255),INDEX('Sujetos Retenidos'!$E$5:$E$204,MATCH(Retenciones!$O166,'Sujetos Retenidos'!$A$5:$A$204,0)))&amp;" C.P.: "&amp;INDEX('Sujetos Retenidos'!$F$5:$F$204,MATCH(Retenciones!$O166,'Sujetos Retenidos'!$A$5:$A$204,0)),""),"")</f>
        <v/>
      </c>
      <c r="E5489" s="37"/>
    </row>
    <row r="5490" spans="2:5">
      <c r="B5490" s="36"/>
      <c r="E5490" s="37"/>
    </row>
    <row r="5491" spans="2:5">
      <c r="B5491" s="36"/>
      <c r="C5491" s="86" t="s">
        <v>135</v>
      </c>
      <c r="D5491" s="86"/>
      <c r="E5491" s="37"/>
    </row>
    <row r="5492" spans="2:5" ht="21.75" customHeight="1">
      <c r="B5492" s="36"/>
      <c r="C5492" s="38" t="s">
        <v>136</v>
      </c>
      <c r="D5492" s="41" t="str">
        <f>IF(Retenciones!$A166&lt;&gt;"",SUBSTITUTE(IF(ISNUMBER(SEARCH(" (",IF(ISNUMBER(SEARCH(" - ",Retenciones!$E166)),MID(Retenciones!$E166,SEARCH(" - ",Retenciones!$E166)+3,255),Retenciones!$E166))),LEFT(IF(ISNUMBER(SEARCH(" - ",Retenciones!$E166)),MID(Retenciones!$E166,SEARCH(" - ",Retenciones!$E166)+3,255),Retenciones!$E166),SEARCH(" (",IF(ISNUMBER(SEARCH(" - ",Retenciones!$E166)),MID(Retenciones!$E166,SEARCH(" - ",Retenciones!$E166)+3,255),Retenciones!$E166))-1),IF(ISNUMBER(SEARCH(" - ",Retenciones!$E166)),MID(Retenciones!$E166,SEARCH(" - ",Retenciones!$E166)+3,255),Retenciones!$E166)),"—","-"),"")</f>
        <v/>
      </c>
      <c r="E5492" s="37"/>
    </row>
    <row r="5493" spans="2:5" ht="21.75" customHeight="1">
      <c r="B5493" s="36"/>
      <c r="C5493" s="38" t="s">
        <v>137</v>
      </c>
      <c r="D5493" s="41" t="str">
        <f>IF(Retenciones!$A166&lt;&gt;"",IF(ISNUMBER(SEARCH(" - ",Retenciones!$F166)),MID(Retenciones!$F166,SEARCH(" - ",Retenciones!$F166)+3,255),Retenciones!$F166),"")</f>
        <v/>
      </c>
      <c r="E5493" s="37"/>
    </row>
    <row r="5494" spans="2:5" ht="21.75" customHeight="1">
      <c r="B5494" s="36"/>
      <c r="C5494" s="38" t="s">
        <v>138</v>
      </c>
      <c r="D5494" s="41" t="str">
        <f>IF(Retenciones!$A166&lt;&gt;"",Retenciones!$A166&amp;" Nro. "&amp;TEXT(Retenciones!$C166,"000000000000"),"")</f>
        <v/>
      </c>
      <c r="E5494" s="37"/>
    </row>
    <row r="5495" spans="2:5">
      <c r="B5495" s="36"/>
      <c r="C5495" s="38" t="s">
        <v>139</v>
      </c>
      <c r="D5495" s="42" t="str">
        <f>IF(Retenciones!$A166&lt;&gt;"","$ "&amp;IF(MID(TEXT(INT(ROUND(Retenciones!$D166,2)),"000000000000"),1,3)&lt;&gt;"000",TEXT(VALUE(MID(TEXT(INT(ROUND(Retenciones!$D166,2)),"000000000000"),1,3)),"0")&amp;"."&amp;MID(TEXT(INT(ROUND(Retenciones!$D166,2)),"000000000000"),4,3)&amp;"."&amp;MID(TEXT(INT(ROUND(Retenciones!$D166,2)),"000000000000"),7,3)&amp;"."&amp;MID(TEXT(INT(ROUND(Retenciones!$D166,2)),"000000000000"),10,3),IF(MID(TEXT(INT(ROUND(Retenciones!$D166,2)),"000000000000"),4,3)&lt;&gt;"000",TEXT(VALUE(MID(TEXT(INT(ROUND(Retenciones!$D166,2)),"000000000000"),4,3)),"0")&amp;"."&amp;MID(TEXT(INT(ROUND(Retenciones!$D166,2)),"000000000000"),7,3)&amp;"."&amp;MID(TEXT(INT(ROUND(Retenciones!$D166,2)),"000000000000"),10,3),IF(MID(TEXT(INT(ROUND(Retenciones!$D166,2)),"000000000000"),7,3)&lt;&gt;"000",TEXT(VALUE(MID(TEXT(INT(ROUND(Retenciones!$D166,2)),"000000000000"),7,3)),"0")&amp;"."&amp;MID(TEXT(INT(ROUND(Retenciones!$D166,2)),"000000000000"),10,3),TEXT(VALUE(MID(TEXT(INT(ROUND(Retenciones!$D166,2)),"000000000000"),10,3)),"0"))))&amp;","&amp;TEXT(ROUND((ROUND(Retenciones!$D166,2)-INT(ROUND(Retenciones!$D166,2)))*100,0),"00"),"")</f>
        <v/>
      </c>
      <c r="E5495" s="37"/>
    </row>
    <row r="5496" spans="2:5">
      <c r="B5496" s="36"/>
      <c r="C5496" s="38" t="s">
        <v>140</v>
      </c>
      <c r="D5496" s="39" t="str">
        <f>IF(Retenciones!$A166&lt;&gt;"","NO","")</f>
        <v/>
      </c>
      <c r="E5496" s="37"/>
    </row>
    <row r="5497" spans="2:5">
      <c r="B5497" s="36"/>
      <c r="C5497" s="38" t="s">
        <v>141</v>
      </c>
      <c r="D5497" s="43" t="str">
        <f>IF(Retenciones!$A166&lt;&gt;"","$ "&amp;IF(MID(TEXT(INT(ROUND(Retenciones!$K166,2)),"000000000000"),1,3)&lt;&gt;"000",TEXT(VALUE(MID(TEXT(INT(ROUND(Retenciones!$K166,2)),"000000000000"),1,3)),"0")&amp;"."&amp;MID(TEXT(INT(ROUND(Retenciones!$K166,2)),"000000000000"),4,3)&amp;"."&amp;MID(TEXT(INT(ROUND(Retenciones!$K166,2)),"000000000000"),7,3)&amp;"."&amp;MID(TEXT(INT(ROUND(Retenciones!$K166,2)),"000000000000"),10,3),IF(MID(TEXT(INT(ROUND(Retenciones!$K166,2)),"000000000000"),4,3)&lt;&gt;"000",TEXT(VALUE(MID(TEXT(INT(ROUND(Retenciones!$K166,2)),"000000000000"),4,3)),"0")&amp;"."&amp;MID(TEXT(INT(ROUND(Retenciones!$K166,2)),"000000000000"),7,3)&amp;"."&amp;MID(TEXT(INT(ROUND(Retenciones!$K166,2)),"000000000000"),10,3),IF(MID(TEXT(INT(ROUND(Retenciones!$K166,2)),"000000000000"),7,3)&lt;&gt;"000",TEXT(VALUE(MID(TEXT(INT(ROUND(Retenciones!$K166,2)),"000000000000"),7,3)),"0")&amp;"."&amp;MID(TEXT(INT(ROUND(Retenciones!$K166,2)),"000000000000"),10,3),TEXT(VALUE(MID(TEXT(INT(ROUND(Retenciones!$K166,2)),"000000000000"),10,3)),"0"))))&amp;","&amp;TEXT(ROUND((ROUND(Retenciones!$K166,2)-INT(ROUND(Retenciones!$K166,2)))*100,0),"00"),"")</f>
        <v/>
      </c>
      <c r="E5497" s="37"/>
    </row>
    <row r="5498" spans="2:5">
      <c r="B5498" s="36"/>
      <c r="E5498" s="37"/>
    </row>
    <row r="5499" spans="2:5">
      <c r="B5499" s="36"/>
      <c r="E5499" s="37"/>
    </row>
    <row r="5500" spans="2:5">
      <c r="B5500" s="36"/>
      <c r="C5500" s="44" t="s">
        <v>142</v>
      </c>
      <c r="D5500" s="45"/>
      <c r="E5500" s="37"/>
    </row>
    <row r="5501" spans="2:5">
      <c r="B5501" s="36"/>
      <c r="E5501" s="37"/>
    </row>
    <row r="5502" spans="2:5">
      <c r="B5502" s="36"/>
      <c r="C5502" s="38" t="s">
        <v>143</v>
      </c>
      <c r="D5502" s="39" t="str">
        <f>IF(Retenciones!$A166&lt;&gt;"",'Datos del Cliente'!$C$7,"")</f>
        <v/>
      </c>
      <c r="E5502" s="37"/>
    </row>
    <row r="5503" spans="2:5">
      <c r="B5503" s="36"/>
      <c r="C5503" s="38" t="s">
        <v>144</v>
      </c>
      <c r="D5503" s="39" t="str">
        <f>IF(Retenciones!$A166&lt;&gt;"",'Datos del Cliente'!$C$14,"")</f>
        <v/>
      </c>
      <c r="E5503" s="37"/>
    </row>
    <row r="5504" spans="2:5">
      <c r="B5504" s="36"/>
      <c r="E5504" s="37"/>
    </row>
    <row r="5505" spans="2:5" ht="15" customHeight="1">
      <c r="B5505" s="36"/>
      <c r="C5505" s="84" t="s">
        <v>145</v>
      </c>
      <c r="D5505" s="84"/>
      <c r="E5505" s="37"/>
    </row>
    <row r="5506" spans="2:5">
      <c r="B5506" s="36"/>
      <c r="C5506" s="84"/>
      <c r="D5506" s="84"/>
      <c r="E5506" s="37"/>
    </row>
    <row r="5507" spans="2:5">
      <c r="B5507" s="36"/>
      <c r="C5507" s="84"/>
      <c r="D5507" s="84"/>
      <c r="E5507" s="37"/>
    </row>
    <row r="5508" spans="2:5">
      <c r="B5508" s="46"/>
      <c r="C5508" s="47"/>
      <c r="D5508" s="47"/>
      <c r="E5508" s="48"/>
    </row>
    <row r="5510" spans="2:5" ht="25.5" customHeight="1">
      <c r="B5510" s="34"/>
      <c r="C5510" s="85" t="s">
        <v>127</v>
      </c>
      <c r="D5510" s="85"/>
      <c r="E5510" s="35"/>
    </row>
    <row r="5511" spans="2:5">
      <c r="B5511" s="36"/>
      <c r="E5511" s="37"/>
    </row>
    <row r="5512" spans="2:5">
      <c r="B5512" s="36"/>
      <c r="C5512" s="38" t="s">
        <v>128</v>
      </c>
      <c r="D5512" s="39" t="str">
        <f>IF(Retenciones!$A167&lt;&gt;"","0000-"&amp;TEXT(Retenciones!$I167,"YYYY")&amp;"-"&amp;TEXT((N('Datos del Cliente'!$C$17)+COUNTIF(Retenciones!$A$5:$A167,"&lt;&gt;")),"000000"),"")</f>
        <v/>
      </c>
      <c r="E5512" s="37"/>
    </row>
    <row r="5513" spans="2:5">
      <c r="B5513" s="36"/>
      <c r="C5513" s="38" t="s">
        <v>129</v>
      </c>
      <c r="D5513" s="39" t="str">
        <f>IF(Retenciones!$A167&lt;&gt;"",TEXT(Retenciones!$I167,"DD/MM/YYYY"),"")</f>
        <v/>
      </c>
      <c r="E5513" s="37"/>
    </row>
    <row r="5514" spans="2:5">
      <c r="B5514" s="36"/>
      <c r="E5514" s="37"/>
    </row>
    <row r="5515" spans="2:5">
      <c r="B5515" s="36"/>
      <c r="C5515" s="86" t="s">
        <v>130</v>
      </c>
      <c r="D5515" s="86"/>
      <c r="E5515" s="37"/>
    </row>
    <row r="5516" spans="2:5">
      <c r="B5516" s="36"/>
      <c r="C5516" s="38" t="s">
        <v>131</v>
      </c>
      <c r="D5516" s="39" t="str">
        <f>IF(Retenciones!$A167&lt;&gt;"",'Datos del Cliente'!$C$7,"")</f>
        <v/>
      </c>
      <c r="E5516" s="37"/>
    </row>
    <row r="5517" spans="2:5">
      <c r="B5517" s="36"/>
      <c r="C5517" s="38" t="s">
        <v>132</v>
      </c>
      <c r="D5517" s="40" t="str">
        <f>IFERROR(IF(Retenciones!$A167&lt;&gt;"",+('Datos del Cliente'!$C$8),""),"")</f>
        <v/>
      </c>
      <c r="E5517" s="37"/>
    </row>
    <row r="5518" spans="2:5" ht="25.5" customHeight="1">
      <c r="B5518" s="36"/>
      <c r="C5518" s="38" t="s">
        <v>133</v>
      </c>
      <c r="D5518" s="41" t="str">
        <f>IF(Retenciones!$A167&lt;&gt;"",'Datos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518" s="37"/>
    </row>
    <row r="5519" spans="2:5">
      <c r="B5519" s="36"/>
      <c r="E5519" s="37"/>
    </row>
    <row r="5520" spans="2:5">
      <c r="B5520" s="36"/>
      <c r="C5520" s="86" t="s">
        <v>134</v>
      </c>
      <c r="D5520" s="86"/>
      <c r="E5520" s="37"/>
    </row>
    <row r="5521" spans="2:5">
      <c r="B5521" s="36"/>
      <c r="C5521" s="38" t="s">
        <v>131</v>
      </c>
      <c r="D5521" s="39" t="str">
        <f>IFERROR(IF(Retenciones!$A167&lt;&gt;"",INDEX('Sujetos Retenidos'!$B$5:$B$204,MATCH(Retenciones!$O167,'Sujetos Retenidos'!$A$5:$A$204,0)),""),"")</f>
        <v/>
      </c>
      <c r="E5521" s="37"/>
    </row>
    <row r="5522" spans="2:5">
      <c r="B5522" s="36"/>
      <c r="C5522" s="38" t="s">
        <v>132</v>
      </c>
      <c r="D5522" s="40" t="str">
        <f>IFERROR(IF(Retenciones!$A167&lt;&gt;"",+INDEX('Sujetos Retenidos'!$A$5:$A$204,MATCH(Retenciones!$O167,'Sujetos Retenidos'!$A$5:$A$204,0)),""),"")</f>
        <v/>
      </c>
      <c r="E5522" s="37"/>
    </row>
    <row r="5523" spans="2:5" ht="25.5" customHeight="1">
      <c r="B5523" s="36"/>
      <c r="C5523" s="38" t="s">
        <v>133</v>
      </c>
      <c r="D5523" s="41" t="str">
        <f>IFERROR(IF(Retenciones!$A167&lt;&gt;"",INDEX('Sujetos Retenidos'!$C$5:$C$204,MATCH(Retenciones!$O167,'Sujetos Retenidos'!$A$5:$A$204,0))&amp;" Localidad: "&amp;INDEX('Sujetos Retenidos'!$D$5:$D$204,MATCH(Retenciones!$O167,'Sujetos Retenidos'!$A$5:$A$204,0))&amp;" Provincia: "&amp;IF(ISNUMBER(SEARCH(" - ",INDEX('Sujetos Retenidos'!$E$5:$E$204,MATCH(Retenciones!$O167,'Sujetos Retenidos'!$A$5:$A$204,0)))),MID(INDEX('Sujetos Retenidos'!$E$5:$E$204,MATCH(Retenciones!$O167,'Sujetos Retenidos'!$A$5:$A$204,0)),SEARCH(" - ",INDEX('Sujetos Retenidos'!$E$5:$E$204,MATCH(Retenciones!$O167,'Sujetos Retenidos'!$A$5:$A$204,0)))+3,255),INDEX('Sujetos Retenidos'!$E$5:$E$204,MATCH(Retenciones!$O167,'Sujetos Retenidos'!$A$5:$A$204,0)))&amp;" C.P.: "&amp;INDEX('Sujetos Retenidos'!$F$5:$F$204,MATCH(Retenciones!$O167,'Sujetos Retenidos'!$A$5:$A$204,0)),""),"")</f>
        <v/>
      </c>
      <c r="E5523" s="37"/>
    </row>
    <row r="5524" spans="2:5">
      <c r="B5524" s="36"/>
      <c r="E5524" s="37"/>
    </row>
    <row r="5525" spans="2:5">
      <c r="B5525" s="36"/>
      <c r="C5525" s="86" t="s">
        <v>135</v>
      </c>
      <c r="D5525" s="86"/>
      <c r="E5525" s="37"/>
    </row>
    <row r="5526" spans="2:5" ht="21.75" customHeight="1">
      <c r="B5526" s="36"/>
      <c r="C5526" s="38" t="s">
        <v>136</v>
      </c>
      <c r="D5526" s="41" t="str">
        <f>IF(Retenciones!$A167&lt;&gt;"",SUBSTITUTE(IF(ISNUMBER(SEARCH(" (",IF(ISNUMBER(SEARCH(" - ",Retenciones!$E167)),MID(Retenciones!$E167,SEARCH(" - ",Retenciones!$E167)+3,255),Retenciones!$E167))),LEFT(IF(ISNUMBER(SEARCH(" - ",Retenciones!$E167)),MID(Retenciones!$E167,SEARCH(" - ",Retenciones!$E167)+3,255),Retenciones!$E167),SEARCH(" (",IF(ISNUMBER(SEARCH(" - ",Retenciones!$E167)),MID(Retenciones!$E167,SEARCH(" - ",Retenciones!$E167)+3,255),Retenciones!$E167))-1),IF(ISNUMBER(SEARCH(" - ",Retenciones!$E167)),MID(Retenciones!$E167,SEARCH(" - ",Retenciones!$E167)+3,255),Retenciones!$E167)),"—","-"),"")</f>
        <v/>
      </c>
      <c r="E5526" s="37"/>
    </row>
    <row r="5527" spans="2:5" ht="21.75" customHeight="1">
      <c r="B5527" s="36"/>
      <c r="C5527" s="38" t="s">
        <v>137</v>
      </c>
      <c r="D5527" s="41" t="str">
        <f>IF(Retenciones!$A167&lt;&gt;"",IF(ISNUMBER(SEARCH(" - ",Retenciones!$F167)),MID(Retenciones!$F167,SEARCH(" - ",Retenciones!$F167)+3,255),Retenciones!$F167),"")</f>
        <v/>
      </c>
      <c r="E5527" s="37"/>
    </row>
    <row r="5528" spans="2:5" ht="21.75" customHeight="1">
      <c r="B5528" s="36"/>
      <c r="C5528" s="38" t="s">
        <v>138</v>
      </c>
      <c r="D5528" s="41" t="str">
        <f>IF(Retenciones!$A167&lt;&gt;"",Retenciones!$A167&amp;" Nro. "&amp;TEXT(Retenciones!$C167,"000000000000"),"")</f>
        <v/>
      </c>
      <c r="E5528" s="37"/>
    </row>
    <row r="5529" spans="2:5">
      <c r="B5529" s="36"/>
      <c r="C5529" s="38" t="s">
        <v>139</v>
      </c>
      <c r="D5529" s="42" t="str">
        <f>IF(Retenciones!$A167&lt;&gt;"","$ "&amp;IF(MID(TEXT(INT(ROUND(Retenciones!$D167,2)),"000000000000"),1,3)&lt;&gt;"000",TEXT(VALUE(MID(TEXT(INT(ROUND(Retenciones!$D167,2)),"000000000000"),1,3)),"0")&amp;"."&amp;MID(TEXT(INT(ROUND(Retenciones!$D167,2)),"000000000000"),4,3)&amp;"."&amp;MID(TEXT(INT(ROUND(Retenciones!$D167,2)),"000000000000"),7,3)&amp;"."&amp;MID(TEXT(INT(ROUND(Retenciones!$D167,2)),"000000000000"),10,3),IF(MID(TEXT(INT(ROUND(Retenciones!$D167,2)),"000000000000"),4,3)&lt;&gt;"000",TEXT(VALUE(MID(TEXT(INT(ROUND(Retenciones!$D167,2)),"000000000000"),4,3)),"0")&amp;"."&amp;MID(TEXT(INT(ROUND(Retenciones!$D167,2)),"000000000000"),7,3)&amp;"."&amp;MID(TEXT(INT(ROUND(Retenciones!$D167,2)),"000000000000"),10,3),IF(MID(TEXT(INT(ROUND(Retenciones!$D167,2)),"000000000000"),7,3)&lt;&gt;"000",TEXT(VALUE(MID(TEXT(INT(ROUND(Retenciones!$D167,2)),"000000000000"),7,3)),"0")&amp;"."&amp;MID(TEXT(INT(ROUND(Retenciones!$D167,2)),"000000000000"),10,3),TEXT(VALUE(MID(TEXT(INT(ROUND(Retenciones!$D167,2)),"000000000000"),10,3)),"0"))))&amp;","&amp;TEXT(ROUND((ROUND(Retenciones!$D167,2)-INT(ROUND(Retenciones!$D167,2)))*100,0),"00"),"")</f>
        <v/>
      </c>
      <c r="E5529" s="37"/>
    </row>
    <row r="5530" spans="2:5">
      <c r="B5530" s="36"/>
      <c r="C5530" s="38" t="s">
        <v>140</v>
      </c>
      <c r="D5530" s="39" t="str">
        <f>IF(Retenciones!$A167&lt;&gt;"","NO","")</f>
        <v/>
      </c>
      <c r="E5530" s="37"/>
    </row>
    <row r="5531" spans="2:5">
      <c r="B5531" s="36"/>
      <c r="C5531" s="38" t="s">
        <v>141</v>
      </c>
      <c r="D5531" s="43" t="str">
        <f>IF(Retenciones!$A167&lt;&gt;"","$ "&amp;IF(MID(TEXT(INT(ROUND(Retenciones!$K167,2)),"000000000000"),1,3)&lt;&gt;"000",TEXT(VALUE(MID(TEXT(INT(ROUND(Retenciones!$K167,2)),"000000000000"),1,3)),"0")&amp;"."&amp;MID(TEXT(INT(ROUND(Retenciones!$K167,2)),"000000000000"),4,3)&amp;"."&amp;MID(TEXT(INT(ROUND(Retenciones!$K167,2)),"000000000000"),7,3)&amp;"."&amp;MID(TEXT(INT(ROUND(Retenciones!$K167,2)),"000000000000"),10,3),IF(MID(TEXT(INT(ROUND(Retenciones!$K167,2)),"000000000000"),4,3)&lt;&gt;"000",TEXT(VALUE(MID(TEXT(INT(ROUND(Retenciones!$K167,2)),"000000000000"),4,3)),"0")&amp;"."&amp;MID(TEXT(INT(ROUND(Retenciones!$K167,2)),"000000000000"),7,3)&amp;"."&amp;MID(TEXT(INT(ROUND(Retenciones!$K167,2)),"000000000000"),10,3),IF(MID(TEXT(INT(ROUND(Retenciones!$K167,2)),"000000000000"),7,3)&lt;&gt;"000",TEXT(VALUE(MID(TEXT(INT(ROUND(Retenciones!$K167,2)),"000000000000"),7,3)),"0")&amp;"."&amp;MID(TEXT(INT(ROUND(Retenciones!$K167,2)),"000000000000"),10,3),TEXT(VALUE(MID(TEXT(INT(ROUND(Retenciones!$K167,2)),"000000000000"),10,3)),"0"))))&amp;","&amp;TEXT(ROUND((ROUND(Retenciones!$K167,2)-INT(ROUND(Retenciones!$K167,2)))*100,0),"00"),"")</f>
        <v/>
      </c>
      <c r="E5531" s="37"/>
    </row>
    <row r="5532" spans="2:5">
      <c r="B5532" s="36"/>
      <c r="E5532" s="37"/>
    </row>
    <row r="5533" spans="2:5">
      <c r="B5533" s="36"/>
      <c r="E5533" s="37"/>
    </row>
    <row r="5534" spans="2:5">
      <c r="B5534" s="36"/>
      <c r="C5534" s="44" t="s">
        <v>142</v>
      </c>
      <c r="D5534" s="45"/>
      <c r="E5534" s="37"/>
    </row>
    <row r="5535" spans="2:5">
      <c r="B5535" s="36"/>
      <c r="E5535" s="37"/>
    </row>
    <row r="5536" spans="2:5">
      <c r="B5536" s="36"/>
      <c r="C5536" s="38" t="s">
        <v>143</v>
      </c>
      <c r="D5536" s="39" t="str">
        <f>IF(Retenciones!$A167&lt;&gt;"",'Datos del Cliente'!$C$7,"")</f>
        <v/>
      </c>
      <c r="E5536" s="37"/>
    </row>
    <row r="5537" spans="2:5">
      <c r="B5537" s="36"/>
      <c r="C5537" s="38" t="s">
        <v>144</v>
      </c>
      <c r="D5537" s="39" t="str">
        <f>IF(Retenciones!$A167&lt;&gt;"",'Datos del Cliente'!$C$14,"")</f>
        <v/>
      </c>
      <c r="E5537" s="37"/>
    </row>
    <row r="5538" spans="2:5">
      <c r="B5538" s="36"/>
      <c r="E5538" s="37"/>
    </row>
    <row r="5539" spans="2:5" ht="15" customHeight="1">
      <c r="B5539" s="36"/>
      <c r="C5539" s="84" t="s">
        <v>145</v>
      </c>
      <c r="D5539" s="84"/>
      <c r="E5539" s="37"/>
    </row>
    <row r="5540" spans="2:5">
      <c r="B5540" s="36"/>
      <c r="C5540" s="84"/>
      <c r="D5540" s="84"/>
      <c r="E5540" s="37"/>
    </row>
    <row r="5541" spans="2:5">
      <c r="B5541" s="36"/>
      <c r="C5541" s="84"/>
      <c r="D5541" s="84"/>
      <c r="E5541" s="37"/>
    </row>
    <row r="5542" spans="2:5">
      <c r="B5542" s="46"/>
      <c r="C5542" s="47"/>
      <c r="D5542" s="47"/>
      <c r="E5542" s="48"/>
    </row>
    <row r="5544" spans="2:5" ht="25.5" customHeight="1">
      <c r="B5544" s="34"/>
      <c r="C5544" s="85" t="s">
        <v>127</v>
      </c>
      <c r="D5544" s="85"/>
      <c r="E5544" s="35"/>
    </row>
    <row r="5545" spans="2:5">
      <c r="B5545" s="36"/>
      <c r="E5545" s="37"/>
    </row>
    <row r="5546" spans="2:5">
      <c r="B5546" s="36"/>
      <c r="C5546" s="38" t="s">
        <v>128</v>
      </c>
      <c r="D5546" s="39" t="str">
        <f>IF(Retenciones!$A168&lt;&gt;"","0000-"&amp;TEXT(Retenciones!$I168,"YYYY")&amp;"-"&amp;TEXT((N('Datos del Cliente'!$C$17)+COUNTIF(Retenciones!$A$5:$A168,"&lt;&gt;")),"000000"),"")</f>
        <v/>
      </c>
      <c r="E5546" s="37"/>
    </row>
    <row r="5547" spans="2:5">
      <c r="B5547" s="36"/>
      <c r="C5547" s="38" t="s">
        <v>129</v>
      </c>
      <c r="D5547" s="39" t="str">
        <f>IF(Retenciones!$A168&lt;&gt;"",TEXT(Retenciones!$I168,"DD/MM/YYYY"),"")</f>
        <v/>
      </c>
      <c r="E5547" s="37"/>
    </row>
    <row r="5548" spans="2:5">
      <c r="B5548" s="36"/>
      <c r="E5548" s="37"/>
    </row>
    <row r="5549" spans="2:5">
      <c r="B5549" s="36"/>
      <c r="C5549" s="86" t="s">
        <v>130</v>
      </c>
      <c r="D5549" s="86"/>
      <c r="E5549" s="37"/>
    </row>
    <row r="5550" spans="2:5">
      <c r="B5550" s="36"/>
      <c r="C5550" s="38" t="s">
        <v>131</v>
      </c>
      <c r="D5550" s="39" t="str">
        <f>IF(Retenciones!$A168&lt;&gt;"",'Datos del Cliente'!$C$7,"")</f>
        <v/>
      </c>
      <c r="E5550" s="37"/>
    </row>
    <row r="5551" spans="2:5">
      <c r="B5551" s="36"/>
      <c r="C5551" s="38" t="s">
        <v>132</v>
      </c>
      <c r="D5551" s="40" t="str">
        <f>IFERROR(IF(Retenciones!$A168&lt;&gt;"",+('Datos del Cliente'!$C$8),""),"")</f>
        <v/>
      </c>
      <c r="E5551" s="37"/>
    </row>
    <row r="5552" spans="2:5" ht="25.5" customHeight="1">
      <c r="B5552" s="36"/>
      <c r="C5552" s="38" t="s">
        <v>133</v>
      </c>
      <c r="D5552" s="41" t="str">
        <f>IF(Retenciones!$A168&lt;&gt;"",'Datos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552" s="37"/>
    </row>
    <row r="5553" spans="2:5">
      <c r="B5553" s="36"/>
      <c r="E5553" s="37"/>
    </row>
    <row r="5554" spans="2:5">
      <c r="B5554" s="36"/>
      <c r="C5554" s="86" t="s">
        <v>134</v>
      </c>
      <c r="D5554" s="86"/>
      <c r="E5554" s="37"/>
    </row>
    <row r="5555" spans="2:5">
      <c r="B5555" s="36"/>
      <c r="C5555" s="38" t="s">
        <v>131</v>
      </c>
      <c r="D5555" s="39" t="str">
        <f>IFERROR(IF(Retenciones!$A168&lt;&gt;"",INDEX('Sujetos Retenidos'!$B$5:$B$204,MATCH(Retenciones!$O168,'Sujetos Retenidos'!$A$5:$A$204,0)),""),"")</f>
        <v/>
      </c>
      <c r="E5555" s="37"/>
    </row>
    <row r="5556" spans="2:5">
      <c r="B5556" s="36"/>
      <c r="C5556" s="38" t="s">
        <v>132</v>
      </c>
      <c r="D5556" s="40" t="str">
        <f>IFERROR(IF(Retenciones!$A168&lt;&gt;"",+INDEX('Sujetos Retenidos'!$A$5:$A$204,MATCH(Retenciones!$O168,'Sujetos Retenidos'!$A$5:$A$204,0)),""),"")</f>
        <v/>
      </c>
      <c r="E5556" s="37"/>
    </row>
    <row r="5557" spans="2:5" ht="25.5" customHeight="1">
      <c r="B5557" s="36"/>
      <c r="C5557" s="38" t="s">
        <v>133</v>
      </c>
      <c r="D5557" s="41" t="str">
        <f>IFERROR(IF(Retenciones!$A168&lt;&gt;"",INDEX('Sujetos Retenidos'!$C$5:$C$204,MATCH(Retenciones!$O168,'Sujetos Retenidos'!$A$5:$A$204,0))&amp;" Localidad: "&amp;INDEX('Sujetos Retenidos'!$D$5:$D$204,MATCH(Retenciones!$O168,'Sujetos Retenidos'!$A$5:$A$204,0))&amp;" Provincia: "&amp;IF(ISNUMBER(SEARCH(" - ",INDEX('Sujetos Retenidos'!$E$5:$E$204,MATCH(Retenciones!$O168,'Sujetos Retenidos'!$A$5:$A$204,0)))),MID(INDEX('Sujetos Retenidos'!$E$5:$E$204,MATCH(Retenciones!$O168,'Sujetos Retenidos'!$A$5:$A$204,0)),SEARCH(" - ",INDEX('Sujetos Retenidos'!$E$5:$E$204,MATCH(Retenciones!$O168,'Sujetos Retenidos'!$A$5:$A$204,0)))+3,255),INDEX('Sujetos Retenidos'!$E$5:$E$204,MATCH(Retenciones!$O168,'Sujetos Retenidos'!$A$5:$A$204,0)))&amp;" C.P.: "&amp;INDEX('Sujetos Retenidos'!$F$5:$F$204,MATCH(Retenciones!$O168,'Sujetos Retenidos'!$A$5:$A$204,0)),""),"")</f>
        <v/>
      </c>
      <c r="E5557" s="37"/>
    </row>
    <row r="5558" spans="2:5">
      <c r="B5558" s="36"/>
      <c r="E5558" s="37"/>
    </row>
    <row r="5559" spans="2:5">
      <c r="B5559" s="36"/>
      <c r="C5559" s="86" t="s">
        <v>135</v>
      </c>
      <c r="D5559" s="86"/>
      <c r="E5559" s="37"/>
    </row>
    <row r="5560" spans="2:5" ht="21.75" customHeight="1">
      <c r="B5560" s="36"/>
      <c r="C5560" s="38" t="s">
        <v>136</v>
      </c>
      <c r="D5560" s="41" t="str">
        <f>IF(Retenciones!$A168&lt;&gt;"",SUBSTITUTE(IF(ISNUMBER(SEARCH(" (",IF(ISNUMBER(SEARCH(" - ",Retenciones!$E168)),MID(Retenciones!$E168,SEARCH(" - ",Retenciones!$E168)+3,255),Retenciones!$E168))),LEFT(IF(ISNUMBER(SEARCH(" - ",Retenciones!$E168)),MID(Retenciones!$E168,SEARCH(" - ",Retenciones!$E168)+3,255),Retenciones!$E168),SEARCH(" (",IF(ISNUMBER(SEARCH(" - ",Retenciones!$E168)),MID(Retenciones!$E168,SEARCH(" - ",Retenciones!$E168)+3,255),Retenciones!$E168))-1),IF(ISNUMBER(SEARCH(" - ",Retenciones!$E168)),MID(Retenciones!$E168,SEARCH(" - ",Retenciones!$E168)+3,255),Retenciones!$E168)),"—","-"),"")</f>
        <v/>
      </c>
      <c r="E5560" s="37"/>
    </row>
    <row r="5561" spans="2:5" ht="21.75" customHeight="1">
      <c r="B5561" s="36"/>
      <c r="C5561" s="38" t="s">
        <v>137</v>
      </c>
      <c r="D5561" s="41" t="str">
        <f>IF(Retenciones!$A168&lt;&gt;"",IF(ISNUMBER(SEARCH(" - ",Retenciones!$F168)),MID(Retenciones!$F168,SEARCH(" - ",Retenciones!$F168)+3,255),Retenciones!$F168),"")</f>
        <v/>
      </c>
      <c r="E5561" s="37"/>
    </row>
    <row r="5562" spans="2:5" ht="21.75" customHeight="1">
      <c r="B5562" s="36"/>
      <c r="C5562" s="38" t="s">
        <v>138</v>
      </c>
      <c r="D5562" s="41" t="str">
        <f>IF(Retenciones!$A168&lt;&gt;"",Retenciones!$A168&amp;" Nro. "&amp;TEXT(Retenciones!$C168,"000000000000"),"")</f>
        <v/>
      </c>
      <c r="E5562" s="37"/>
    </row>
    <row r="5563" spans="2:5">
      <c r="B5563" s="36"/>
      <c r="C5563" s="38" t="s">
        <v>139</v>
      </c>
      <c r="D5563" s="42" t="str">
        <f>IF(Retenciones!$A168&lt;&gt;"","$ "&amp;IF(MID(TEXT(INT(ROUND(Retenciones!$D168,2)),"000000000000"),1,3)&lt;&gt;"000",TEXT(VALUE(MID(TEXT(INT(ROUND(Retenciones!$D168,2)),"000000000000"),1,3)),"0")&amp;"."&amp;MID(TEXT(INT(ROUND(Retenciones!$D168,2)),"000000000000"),4,3)&amp;"."&amp;MID(TEXT(INT(ROUND(Retenciones!$D168,2)),"000000000000"),7,3)&amp;"."&amp;MID(TEXT(INT(ROUND(Retenciones!$D168,2)),"000000000000"),10,3),IF(MID(TEXT(INT(ROUND(Retenciones!$D168,2)),"000000000000"),4,3)&lt;&gt;"000",TEXT(VALUE(MID(TEXT(INT(ROUND(Retenciones!$D168,2)),"000000000000"),4,3)),"0")&amp;"."&amp;MID(TEXT(INT(ROUND(Retenciones!$D168,2)),"000000000000"),7,3)&amp;"."&amp;MID(TEXT(INT(ROUND(Retenciones!$D168,2)),"000000000000"),10,3),IF(MID(TEXT(INT(ROUND(Retenciones!$D168,2)),"000000000000"),7,3)&lt;&gt;"000",TEXT(VALUE(MID(TEXT(INT(ROUND(Retenciones!$D168,2)),"000000000000"),7,3)),"0")&amp;"."&amp;MID(TEXT(INT(ROUND(Retenciones!$D168,2)),"000000000000"),10,3),TEXT(VALUE(MID(TEXT(INT(ROUND(Retenciones!$D168,2)),"000000000000"),10,3)),"0"))))&amp;","&amp;TEXT(ROUND((ROUND(Retenciones!$D168,2)-INT(ROUND(Retenciones!$D168,2)))*100,0),"00"),"")</f>
        <v/>
      </c>
      <c r="E5563" s="37"/>
    </row>
    <row r="5564" spans="2:5">
      <c r="B5564" s="36"/>
      <c r="C5564" s="38" t="s">
        <v>140</v>
      </c>
      <c r="D5564" s="39" t="str">
        <f>IF(Retenciones!$A168&lt;&gt;"","NO","")</f>
        <v/>
      </c>
      <c r="E5564" s="37"/>
    </row>
    <row r="5565" spans="2:5">
      <c r="B5565" s="36"/>
      <c r="C5565" s="38" t="s">
        <v>141</v>
      </c>
      <c r="D5565" s="43" t="str">
        <f>IF(Retenciones!$A168&lt;&gt;"","$ "&amp;IF(MID(TEXT(INT(ROUND(Retenciones!$K168,2)),"000000000000"),1,3)&lt;&gt;"000",TEXT(VALUE(MID(TEXT(INT(ROUND(Retenciones!$K168,2)),"000000000000"),1,3)),"0")&amp;"."&amp;MID(TEXT(INT(ROUND(Retenciones!$K168,2)),"000000000000"),4,3)&amp;"."&amp;MID(TEXT(INT(ROUND(Retenciones!$K168,2)),"000000000000"),7,3)&amp;"."&amp;MID(TEXT(INT(ROUND(Retenciones!$K168,2)),"000000000000"),10,3),IF(MID(TEXT(INT(ROUND(Retenciones!$K168,2)),"000000000000"),4,3)&lt;&gt;"000",TEXT(VALUE(MID(TEXT(INT(ROUND(Retenciones!$K168,2)),"000000000000"),4,3)),"0")&amp;"."&amp;MID(TEXT(INT(ROUND(Retenciones!$K168,2)),"000000000000"),7,3)&amp;"."&amp;MID(TEXT(INT(ROUND(Retenciones!$K168,2)),"000000000000"),10,3),IF(MID(TEXT(INT(ROUND(Retenciones!$K168,2)),"000000000000"),7,3)&lt;&gt;"000",TEXT(VALUE(MID(TEXT(INT(ROUND(Retenciones!$K168,2)),"000000000000"),7,3)),"0")&amp;"."&amp;MID(TEXT(INT(ROUND(Retenciones!$K168,2)),"000000000000"),10,3),TEXT(VALUE(MID(TEXT(INT(ROUND(Retenciones!$K168,2)),"000000000000"),10,3)),"0"))))&amp;","&amp;TEXT(ROUND((ROUND(Retenciones!$K168,2)-INT(ROUND(Retenciones!$K168,2)))*100,0),"00"),"")</f>
        <v/>
      </c>
      <c r="E5565" s="37"/>
    </row>
    <row r="5566" spans="2:5">
      <c r="B5566" s="36"/>
      <c r="E5566" s="37"/>
    </row>
    <row r="5567" spans="2:5">
      <c r="B5567" s="36"/>
      <c r="E5567" s="37"/>
    </row>
    <row r="5568" spans="2:5">
      <c r="B5568" s="36"/>
      <c r="C5568" s="44" t="s">
        <v>142</v>
      </c>
      <c r="D5568" s="45"/>
      <c r="E5568" s="37"/>
    </row>
    <row r="5569" spans="2:5">
      <c r="B5569" s="36"/>
      <c r="E5569" s="37"/>
    </row>
    <row r="5570" spans="2:5">
      <c r="B5570" s="36"/>
      <c r="C5570" s="38" t="s">
        <v>143</v>
      </c>
      <c r="D5570" s="39" t="str">
        <f>IF(Retenciones!$A168&lt;&gt;"",'Datos del Cliente'!$C$7,"")</f>
        <v/>
      </c>
      <c r="E5570" s="37"/>
    </row>
    <row r="5571" spans="2:5">
      <c r="B5571" s="36"/>
      <c r="C5571" s="38" t="s">
        <v>144</v>
      </c>
      <c r="D5571" s="39" t="str">
        <f>IF(Retenciones!$A168&lt;&gt;"",'Datos del Cliente'!$C$14,"")</f>
        <v/>
      </c>
      <c r="E5571" s="37"/>
    </row>
    <row r="5572" spans="2:5">
      <c r="B5572" s="36"/>
      <c r="E5572" s="37"/>
    </row>
    <row r="5573" spans="2:5" ht="15" customHeight="1">
      <c r="B5573" s="36"/>
      <c r="C5573" s="84" t="s">
        <v>145</v>
      </c>
      <c r="D5573" s="84"/>
      <c r="E5573" s="37"/>
    </row>
    <row r="5574" spans="2:5">
      <c r="B5574" s="36"/>
      <c r="C5574" s="84"/>
      <c r="D5574" s="84"/>
      <c r="E5574" s="37"/>
    </row>
    <row r="5575" spans="2:5">
      <c r="B5575" s="36"/>
      <c r="C5575" s="84"/>
      <c r="D5575" s="84"/>
      <c r="E5575" s="37"/>
    </row>
    <row r="5576" spans="2:5">
      <c r="B5576" s="46"/>
      <c r="C5576" s="47"/>
      <c r="D5576" s="47"/>
      <c r="E5576" s="48"/>
    </row>
    <row r="5578" spans="2:5" ht="25.5" customHeight="1">
      <c r="B5578" s="34"/>
      <c r="C5578" s="85" t="s">
        <v>127</v>
      </c>
      <c r="D5578" s="85"/>
      <c r="E5578" s="35"/>
    </row>
    <row r="5579" spans="2:5">
      <c r="B5579" s="36"/>
      <c r="E5579" s="37"/>
    </row>
    <row r="5580" spans="2:5">
      <c r="B5580" s="36"/>
      <c r="C5580" s="38" t="s">
        <v>128</v>
      </c>
      <c r="D5580" s="39" t="str">
        <f>IF(Retenciones!$A169&lt;&gt;"","0000-"&amp;TEXT(Retenciones!$I169,"YYYY")&amp;"-"&amp;TEXT((N('Datos del Cliente'!$C$17)+COUNTIF(Retenciones!$A$5:$A169,"&lt;&gt;")),"000000"),"")</f>
        <v/>
      </c>
      <c r="E5580" s="37"/>
    </row>
    <row r="5581" spans="2:5">
      <c r="B5581" s="36"/>
      <c r="C5581" s="38" t="s">
        <v>129</v>
      </c>
      <c r="D5581" s="39" t="str">
        <f>IF(Retenciones!$A169&lt;&gt;"",TEXT(Retenciones!$I169,"DD/MM/YYYY"),"")</f>
        <v/>
      </c>
      <c r="E5581" s="37"/>
    </row>
    <row r="5582" spans="2:5">
      <c r="B5582" s="36"/>
      <c r="E5582" s="37"/>
    </row>
    <row r="5583" spans="2:5">
      <c r="B5583" s="36"/>
      <c r="C5583" s="86" t="s">
        <v>130</v>
      </c>
      <c r="D5583" s="86"/>
      <c r="E5583" s="37"/>
    </row>
    <row r="5584" spans="2:5">
      <c r="B5584" s="36"/>
      <c r="C5584" s="38" t="s">
        <v>131</v>
      </c>
      <c r="D5584" s="39" t="str">
        <f>IF(Retenciones!$A169&lt;&gt;"",'Datos del Cliente'!$C$7,"")</f>
        <v/>
      </c>
      <c r="E5584" s="37"/>
    </row>
    <row r="5585" spans="2:5">
      <c r="B5585" s="36"/>
      <c r="C5585" s="38" t="s">
        <v>132</v>
      </c>
      <c r="D5585" s="40" t="str">
        <f>IFERROR(IF(Retenciones!$A169&lt;&gt;"",+('Datos del Cliente'!$C$8),""),"")</f>
        <v/>
      </c>
      <c r="E5585" s="37"/>
    </row>
    <row r="5586" spans="2:5" ht="25.5" customHeight="1">
      <c r="B5586" s="36"/>
      <c r="C5586" s="38" t="s">
        <v>133</v>
      </c>
      <c r="D5586" s="41" t="str">
        <f>IF(Retenciones!$A169&lt;&gt;"",'Datos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586" s="37"/>
    </row>
    <row r="5587" spans="2:5">
      <c r="B5587" s="36"/>
      <c r="E5587" s="37"/>
    </row>
    <row r="5588" spans="2:5">
      <c r="B5588" s="36"/>
      <c r="C5588" s="86" t="s">
        <v>134</v>
      </c>
      <c r="D5588" s="86"/>
      <c r="E5588" s="37"/>
    </row>
    <row r="5589" spans="2:5">
      <c r="B5589" s="36"/>
      <c r="C5589" s="38" t="s">
        <v>131</v>
      </c>
      <c r="D5589" s="39" t="str">
        <f>IFERROR(IF(Retenciones!$A169&lt;&gt;"",INDEX('Sujetos Retenidos'!$B$5:$B$204,MATCH(Retenciones!$O169,'Sujetos Retenidos'!$A$5:$A$204,0)),""),"")</f>
        <v/>
      </c>
      <c r="E5589" s="37"/>
    </row>
    <row r="5590" spans="2:5">
      <c r="B5590" s="36"/>
      <c r="C5590" s="38" t="s">
        <v>132</v>
      </c>
      <c r="D5590" s="40" t="str">
        <f>IFERROR(IF(Retenciones!$A169&lt;&gt;"",+INDEX('Sujetos Retenidos'!$A$5:$A$204,MATCH(Retenciones!$O169,'Sujetos Retenidos'!$A$5:$A$204,0)),""),"")</f>
        <v/>
      </c>
      <c r="E5590" s="37"/>
    </row>
    <row r="5591" spans="2:5" ht="25.5" customHeight="1">
      <c r="B5591" s="36"/>
      <c r="C5591" s="38" t="s">
        <v>133</v>
      </c>
      <c r="D5591" s="41" t="str">
        <f>IFERROR(IF(Retenciones!$A169&lt;&gt;"",INDEX('Sujetos Retenidos'!$C$5:$C$204,MATCH(Retenciones!$O169,'Sujetos Retenidos'!$A$5:$A$204,0))&amp;" Localidad: "&amp;INDEX('Sujetos Retenidos'!$D$5:$D$204,MATCH(Retenciones!$O169,'Sujetos Retenidos'!$A$5:$A$204,0))&amp;" Provincia: "&amp;IF(ISNUMBER(SEARCH(" - ",INDEX('Sujetos Retenidos'!$E$5:$E$204,MATCH(Retenciones!$O169,'Sujetos Retenidos'!$A$5:$A$204,0)))),MID(INDEX('Sujetos Retenidos'!$E$5:$E$204,MATCH(Retenciones!$O169,'Sujetos Retenidos'!$A$5:$A$204,0)),SEARCH(" - ",INDEX('Sujetos Retenidos'!$E$5:$E$204,MATCH(Retenciones!$O169,'Sujetos Retenidos'!$A$5:$A$204,0)))+3,255),INDEX('Sujetos Retenidos'!$E$5:$E$204,MATCH(Retenciones!$O169,'Sujetos Retenidos'!$A$5:$A$204,0)))&amp;" C.P.: "&amp;INDEX('Sujetos Retenidos'!$F$5:$F$204,MATCH(Retenciones!$O169,'Sujetos Retenidos'!$A$5:$A$204,0)),""),"")</f>
        <v/>
      </c>
      <c r="E5591" s="37"/>
    </row>
    <row r="5592" spans="2:5">
      <c r="B5592" s="36"/>
      <c r="E5592" s="37"/>
    </row>
    <row r="5593" spans="2:5">
      <c r="B5593" s="36"/>
      <c r="C5593" s="86" t="s">
        <v>135</v>
      </c>
      <c r="D5593" s="86"/>
      <c r="E5593" s="37"/>
    </row>
    <row r="5594" spans="2:5" ht="21.75" customHeight="1">
      <c r="B5594" s="36"/>
      <c r="C5594" s="38" t="s">
        <v>136</v>
      </c>
      <c r="D5594" s="41" t="str">
        <f>IF(Retenciones!$A169&lt;&gt;"",SUBSTITUTE(IF(ISNUMBER(SEARCH(" (",IF(ISNUMBER(SEARCH(" - ",Retenciones!$E169)),MID(Retenciones!$E169,SEARCH(" - ",Retenciones!$E169)+3,255),Retenciones!$E169))),LEFT(IF(ISNUMBER(SEARCH(" - ",Retenciones!$E169)),MID(Retenciones!$E169,SEARCH(" - ",Retenciones!$E169)+3,255),Retenciones!$E169),SEARCH(" (",IF(ISNUMBER(SEARCH(" - ",Retenciones!$E169)),MID(Retenciones!$E169,SEARCH(" - ",Retenciones!$E169)+3,255),Retenciones!$E169))-1),IF(ISNUMBER(SEARCH(" - ",Retenciones!$E169)),MID(Retenciones!$E169,SEARCH(" - ",Retenciones!$E169)+3,255),Retenciones!$E169)),"—","-"),"")</f>
        <v/>
      </c>
      <c r="E5594" s="37"/>
    </row>
    <row r="5595" spans="2:5" ht="21.75" customHeight="1">
      <c r="B5595" s="36"/>
      <c r="C5595" s="38" t="s">
        <v>137</v>
      </c>
      <c r="D5595" s="41" t="str">
        <f>IF(Retenciones!$A169&lt;&gt;"",IF(ISNUMBER(SEARCH(" - ",Retenciones!$F169)),MID(Retenciones!$F169,SEARCH(" - ",Retenciones!$F169)+3,255),Retenciones!$F169),"")</f>
        <v/>
      </c>
      <c r="E5595" s="37"/>
    </row>
    <row r="5596" spans="2:5" ht="21.75" customHeight="1">
      <c r="B5596" s="36"/>
      <c r="C5596" s="38" t="s">
        <v>138</v>
      </c>
      <c r="D5596" s="41" t="str">
        <f>IF(Retenciones!$A169&lt;&gt;"",Retenciones!$A169&amp;" Nro. "&amp;TEXT(Retenciones!$C169,"000000000000"),"")</f>
        <v/>
      </c>
      <c r="E5596" s="37"/>
    </row>
    <row r="5597" spans="2:5">
      <c r="B5597" s="36"/>
      <c r="C5597" s="38" t="s">
        <v>139</v>
      </c>
      <c r="D5597" s="42" t="str">
        <f>IF(Retenciones!$A169&lt;&gt;"","$ "&amp;IF(MID(TEXT(INT(ROUND(Retenciones!$D169,2)),"000000000000"),1,3)&lt;&gt;"000",TEXT(VALUE(MID(TEXT(INT(ROUND(Retenciones!$D169,2)),"000000000000"),1,3)),"0")&amp;"."&amp;MID(TEXT(INT(ROUND(Retenciones!$D169,2)),"000000000000"),4,3)&amp;"."&amp;MID(TEXT(INT(ROUND(Retenciones!$D169,2)),"000000000000"),7,3)&amp;"."&amp;MID(TEXT(INT(ROUND(Retenciones!$D169,2)),"000000000000"),10,3),IF(MID(TEXT(INT(ROUND(Retenciones!$D169,2)),"000000000000"),4,3)&lt;&gt;"000",TEXT(VALUE(MID(TEXT(INT(ROUND(Retenciones!$D169,2)),"000000000000"),4,3)),"0")&amp;"."&amp;MID(TEXT(INT(ROUND(Retenciones!$D169,2)),"000000000000"),7,3)&amp;"."&amp;MID(TEXT(INT(ROUND(Retenciones!$D169,2)),"000000000000"),10,3),IF(MID(TEXT(INT(ROUND(Retenciones!$D169,2)),"000000000000"),7,3)&lt;&gt;"000",TEXT(VALUE(MID(TEXT(INT(ROUND(Retenciones!$D169,2)),"000000000000"),7,3)),"0")&amp;"."&amp;MID(TEXT(INT(ROUND(Retenciones!$D169,2)),"000000000000"),10,3),TEXT(VALUE(MID(TEXT(INT(ROUND(Retenciones!$D169,2)),"000000000000"),10,3)),"0"))))&amp;","&amp;TEXT(ROUND((ROUND(Retenciones!$D169,2)-INT(ROUND(Retenciones!$D169,2)))*100,0),"00"),"")</f>
        <v/>
      </c>
      <c r="E5597" s="37"/>
    </row>
    <row r="5598" spans="2:5">
      <c r="B5598" s="36"/>
      <c r="C5598" s="38" t="s">
        <v>140</v>
      </c>
      <c r="D5598" s="39" t="str">
        <f>IF(Retenciones!$A169&lt;&gt;"","NO","")</f>
        <v/>
      </c>
      <c r="E5598" s="37"/>
    </row>
    <row r="5599" spans="2:5">
      <c r="B5599" s="36"/>
      <c r="C5599" s="38" t="s">
        <v>141</v>
      </c>
      <c r="D5599" s="43" t="str">
        <f>IF(Retenciones!$A169&lt;&gt;"","$ "&amp;IF(MID(TEXT(INT(ROUND(Retenciones!$K169,2)),"000000000000"),1,3)&lt;&gt;"000",TEXT(VALUE(MID(TEXT(INT(ROUND(Retenciones!$K169,2)),"000000000000"),1,3)),"0")&amp;"."&amp;MID(TEXT(INT(ROUND(Retenciones!$K169,2)),"000000000000"),4,3)&amp;"."&amp;MID(TEXT(INT(ROUND(Retenciones!$K169,2)),"000000000000"),7,3)&amp;"."&amp;MID(TEXT(INT(ROUND(Retenciones!$K169,2)),"000000000000"),10,3),IF(MID(TEXT(INT(ROUND(Retenciones!$K169,2)),"000000000000"),4,3)&lt;&gt;"000",TEXT(VALUE(MID(TEXT(INT(ROUND(Retenciones!$K169,2)),"000000000000"),4,3)),"0")&amp;"."&amp;MID(TEXT(INT(ROUND(Retenciones!$K169,2)),"000000000000"),7,3)&amp;"."&amp;MID(TEXT(INT(ROUND(Retenciones!$K169,2)),"000000000000"),10,3),IF(MID(TEXT(INT(ROUND(Retenciones!$K169,2)),"000000000000"),7,3)&lt;&gt;"000",TEXT(VALUE(MID(TEXT(INT(ROUND(Retenciones!$K169,2)),"000000000000"),7,3)),"0")&amp;"."&amp;MID(TEXT(INT(ROUND(Retenciones!$K169,2)),"000000000000"),10,3),TEXT(VALUE(MID(TEXT(INT(ROUND(Retenciones!$K169,2)),"000000000000"),10,3)),"0"))))&amp;","&amp;TEXT(ROUND((ROUND(Retenciones!$K169,2)-INT(ROUND(Retenciones!$K169,2)))*100,0),"00"),"")</f>
        <v/>
      </c>
      <c r="E5599" s="37"/>
    </row>
    <row r="5600" spans="2:5">
      <c r="B5600" s="36"/>
      <c r="E5600" s="37"/>
    </row>
    <row r="5601" spans="2:5">
      <c r="B5601" s="36"/>
      <c r="E5601" s="37"/>
    </row>
    <row r="5602" spans="2:5">
      <c r="B5602" s="36"/>
      <c r="C5602" s="44" t="s">
        <v>142</v>
      </c>
      <c r="D5602" s="45"/>
      <c r="E5602" s="37"/>
    </row>
    <row r="5603" spans="2:5">
      <c r="B5603" s="36"/>
      <c r="E5603" s="37"/>
    </row>
    <row r="5604" spans="2:5">
      <c r="B5604" s="36"/>
      <c r="C5604" s="38" t="s">
        <v>143</v>
      </c>
      <c r="D5604" s="39" t="str">
        <f>IF(Retenciones!$A169&lt;&gt;"",'Datos del Cliente'!$C$7,"")</f>
        <v/>
      </c>
      <c r="E5604" s="37"/>
    </row>
    <row r="5605" spans="2:5">
      <c r="B5605" s="36"/>
      <c r="C5605" s="38" t="s">
        <v>144</v>
      </c>
      <c r="D5605" s="39" t="str">
        <f>IF(Retenciones!$A169&lt;&gt;"",'Datos del Cliente'!$C$14,"")</f>
        <v/>
      </c>
      <c r="E5605" s="37"/>
    </row>
    <row r="5606" spans="2:5">
      <c r="B5606" s="36"/>
      <c r="E5606" s="37"/>
    </row>
    <row r="5607" spans="2:5" ht="15" customHeight="1">
      <c r="B5607" s="36"/>
      <c r="C5607" s="84" t="s">
        <v>145</v>
      </c>
      <c r="D5607" s="84"/>
      <c r="E5607" s="37"/>
    </row>
    <row r="5608" spans="2:5">
      <c r="B5608" s="36"/>
      <c r="C5608" s="84"/>
      <c r="D5608" s="84"/>
      <c r="E5608" s="37"/>
    </row>
    <row r="5609" spans="2:5">
      <c r="B5609" s="36"/>
      <c r="C5609" s="84"/>
      <c r="D5609" s="84"/>
      <c r="E5609" s="37"/>
    </row>
    <row r="5610" spans="2:5">
      <c r="B5610" s="46"/>
      <c r="C5610" s="47"/>
      <c r="D5610" s="47"/>
      <c r="E5610" s="48"/>
    </row>
    <row r="5612" spans="2:5" ht="25.5" customHeight="1">
      <c r="B5612" s="34"/>
      <c r="C5612" s="85" t="s">
        <v>127</v>
      </c>
      <c r="D5612" s="85"/>
      <c r="E5612" s="35"/>
    </row>
    <row r="5613" spans="2:5">
      <c r="B5613" s="36"/>
      <c r="E5613" s="37"/>
    </row>
    <row r="5614" spans="2:5">
      <c r="B5614" s="36"/>
      <c r="C5614" s="38" t="s">
        <v>128</v>
      </c>
      <c r="D5614" s="39" t="str">
        <f>IF(Retenciones!$A170&lt;&gt;"","0000-"&amp;TEXT(Retenciones!$I170,"YYYY")&amp;"-"&amp;TEXT((N('Datos del Cliente'!$C$17)+COUNTIF(Retenciones!$A$5:$A170,"&lt;&gt;")),"000000"),"")</f>
        <v/>
      </c>
      <c r="E5614" s="37"/>
    </row>
    <row r="5615" spans="2:5">
      <c r="B5615" s="36"/>
      <c r="C5615" s="38" t="s">
        <v>129</v>
      </c>
      <c r="D5615" s="39" t="str">
        <f>IF(Retenciones!$A170&lt;&gt;"",TEXT(Retenciones!$I170,"DD/MM/YYYY"),"")</f>
        <v/>
      </c>
      <c r="E5615" s="37"/>
    </row>
    <row r="5616" spans="2:5">
      <c r="B5616" s="36"/>
      <c r="E5616" s="37"/>
    </row>
    <row r="5617" spans="2:5">
      <c r="B5617" s="36"/>
      <c r="C5617" s="86" t="s">
        <v>130</v>
      </c>
      <c r="D5617" s="86"/>
      <c r="E5617" s="37"/>
    </row>
    <row r="5618" spans="2:5">
      <c r="B5618" s="36"/>
      <c r="C5618" s="38" t="s">
        <v>131</v>
      </c>
      <c r="D5618" s="39" t="str">
        <f>IF(Retenciones!$A170&lt;&gt;"",'Datos del Cliente'!$C$7,"")</f>
        <v/>
      </c>
      <c r="E5618" s="37"/>
    </row>
    <row r="5619" spans="2:5">
      <c r="B5619" s="36"/>
      <c r="C5619" s="38" t="s">
        <v>132</v>
      </c>
      <c r="D5619" s="40" t="str">
        <f>IFERROR(IF(Retenciones!$A170&lt;&gt;"",+('Datos del Cliente'!$C$8),""),"")</f>
        <v/>
      </c>
      <c r="E5619" s="37"/>
    </row>
    <row r="5620" spans="2:5" ht="25.5" customHeight="1">
      <c r="B5620" s="36"/>
      <c r="C5620" s="38" t="s">
        <v>133</v>
      </c>
      <c r="D5620" s="41" t="str">
        <f>IF(Retenciones!$A170&lt;&gt;"",'Datos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620" s="37"/>
    </row>
    <row r="5621" spans="2:5">
      <c r="B5621" s="36"/>
      <c r="E5621" s="37"/>
    </row>
    <row r="5622" spans="2:5">
      <c r="B5622" s="36"/>
      <c r="C5622" s="86" t="s">
        <v>134</v>
      </c>
      <c r="D5622" s="86"/>
      <c r="E5622" s="37"/>
    </row>
    <row r="5623" spans="2:5">
      <c r="B5623" s="36"/>
      <c r="C5623" s="38" t="s">
        <v>131</v>
      </c>
      <c r="D5623" s="39" t="str">
        <f>IFERROR(IF(Retenciones!$A170&lt;&gt;"",INDEX('Sujetos Retenidos'!$B$5:$B$204,MATCH(Retenciones!$O170,'Sujetos Retenidos'!$A$5:$A$204,0)),""),"")</f>
        <v/>
      </c>
      <c r="E5623" s="37"/>
    </row>
    <row r="5624" spans="2:5">
      <c r="B5624" s="36"/>
      <c r="C5624" s="38" t="s">
        <v>132</v>
      </c>
      <c r="D5624" s="40" t="str">
        <f>IFERROR(IF(Retenciones!$A170&lt;&gt;"",+INDEX('Sujetos Retenidos'!$A$5:$A$204,MATCH(Retenciones!$O170,'Sujetos Retenidos'!$A$5:$A$204,0)),""),"")</f>
        <v/>
      </c>
      <c r="E5624" s="37"/>
    </row>
    <row r="5625" spans="2:5" ht="25.5" customHeight="1">
      <c r="B5625" s="36"/>
      <c r="C5625" s="38" t="s">
        <v>133</v>
      </c>
      <c r="D5625" s="41" t="str">
        <f>IFERROR(IF(Retenciones!$A170&lt;&gt;"",INDEX('Sujetos Retenidos'!$C$5:$C$204,MATCH(Retenciones!$O170,'Sujetos Retenidos'!$A$5:$A$204,0))&amp;" Localidad: "&amp;INDEX('Sujetos Retenidos'!$D$5:$D$204,MATCH(Retenciones!$O170,'Sujetos Retenidos'!$A$5:$A$204,0))&amp;" Provincia: "&amp;IF(ISNUMBER(SEARCH(" - ",INDEX('Sujetos Retenidos'!$E$5:$E$204,MATCH(Retenciones!$O170,'Sujetos Retenidos'!$A$5:$A$204,0)))),MID(INDEX('Sujetos Retenidos'!$E$5:$E$204,MATCH(Retenciones!$O170,'Sujetos Retenidos'!$A$5:$A$204,0)),SEARCH(" - ",INDEX('Sujetos Retenidos'!$E$5:$E$204,MATCH(Retenciones!$O170,'Sujetos Retenidos'!$A$5:$A$204,0)))+3,255),INDEX('Sujetos Retenidos'!$E$5:$E$204,MATCH(Retenciones!$O170,'Sujetos Retenidos'!$A$5:$A$204,0)))&amp;" C.P.: "&amp;INDEX('Sujetos Retenidos'!$F$5:$F$204,MATCH(Retenciones!$O170,'Sujetos Retenidos'!$A$5:$A$204,0)),""),"")</f>
        <v/>
      </c>
      <c r="E5625" s="37"/>
    </row>
    <row r="5626" spans="2:5">
      <c r="B5626" s="36"/>
      <c r="E5626" s="37"/>
    </row>
    <row r="5627" spans="2:5">
      <c r="B5627" s="36"/>
      <c r="C5627" s="86" t="s">
        <v>135</v>
      </c>
      <c r="D5627" s="86"/>
      <c r="E5627" s="37"/>
    </row>
    <row r="5628" spans="2:5" ht="21.75" customHeight="1">
      <c r="B5628" s="36"/>
      <c r="C5628" s="38" t="s">
        <v>136</v>
      </c>
      <c r="D5628" s="41" t="str">
        <f>IF(Retenciones!$A170&lt;&gt;"",SUBSTITUTE(IF(ISNUMBER(SEARCH(" (",IF(ISNUMBER(SEARCH(" - ",Retenciones!$E170)),MID(Retenciones!$E170,SEARCH(" - ",Retenciones!$E170)+3,255),Retenciones!$E170))),LEFT(IF(ISNUMBER(SEARCH(" - ",Retenciones!$E170)),MID(Retenciones!$E170,SEARCH(" - ",Retenciones!$E170)+3,255),Retenciones!$E170),SEARCH(" (",IF(ISNUMBER(SEARCH(" - ",Retenciones!$E170)),MID(Retenciones!$E170,SEARCH(" - ",Retenciones!$E170)+3,255),Retenciones!$E170))-1),IF(ISNUMBER(SEARCH(" - ",Retenciones!$E170)),MID(Retenciones!$E170,SEARCH(" - ",Retenciones!$E170)+3,255),Retenciones!$E170)),"—","-"),"")</f>
        <v/>
      </c>
      <c r="E5628" s="37"/>
    </row>
    <row r="5629" spans="2:5" ht="21.75" customHeight="1">
      <c r="B5629" s="36"/>
      <c r="C5629" s="38" t="s">
        <v>137</v>
      </c>
      <c r="D5629" s="41" t="str">
        <f>IF(Retenciones!$A170&lt;&gt;"",IF(ISNUMBER(SEARCH(" - ",Retenciones!$F170)),MID(Retenciones!$F170,SEARCH(" - ",Retenciones!$F170)+3,255),Retenciones!$F170),"")</f>
        <v/>
      </c>
      <c r="E5629" s="37"/>
    </row>
    <row r="5630" spans="2:5" ht="21.75" customHeight="1">
      <c r="B5630" s="36"/>
      <c r="C5630" s="38" t="s">
        <v>138</v>
      </c>
      <c r="D5630" s="41" t="str">
        <f>IF(Retenciones!$A170&lt;&gt;"",Retenciones!$A170&amp;" Nro. "&amp;TEXT(Retenciones!$C170,"000000000000"),"")</f>
        <v/>
      </c>
      <c r="E5630" s="37"/>
    </row>
    <row r="5631" spans="2:5">
      <c r="B5631" s="36"/>
      <c r="C5631" s="38" t="s">
        <v>139</v>
      </c>
      <c r="D5631" s="42" t="str">
        <f>IF(Retenciones!$A170&lt;&gt;"","$ "&amp;IF(MID(TEXT(INT(ROUND(Retenciones!$D170,2)),"000000000000"),1,3)&lt;&gt;"000",TEXT(VALUE(MID(TEXT(INT(ROUND(Retenciones!$D170,2)),"000000000000"),1,3)),"0")&amp;"."&amp;MID(TEXT(INT(ROUND(Retenciones!$D170,2)),"000000000000"),4,3)&amp;"."&amp;MID(TEXT(INT(ROUND(Retenciones!$D170,2)),"000000000000"),7,3)&amp;"."&amp;MID(TEXT(INT(ROUND(Retenciones!$D170,2)),"000000000000"),10,3),IF(MID(TEXT(INT(ROUND(Retenciones!$D170,2)),"000000000000"),4,3)&lt;&gt;"000",TEXT(VALUE(MID(TEXT(INT(ROUND(Retenciones!$D170,2)),"000000000000"),4,3)),"0")&amp;"."&amp;MID(TEXT(INT(ROUND(Retenciones!$D170,2)),"000000000000"),7,3)&amp;"."&amp;MID(TEXT(INT(ROUND(Retenciones!$D170,2)),"000000000000"),10,3),IF(MID(TEXT(INT(ROUND(Retenciones!$D170,2)),"000000000000"),7,3)&lt;&gt;"000",TEXT(VALUE(MID(TEXT(INT(ROUND(Retenciones!$D170,2)),"000000000000"),7,3)),"0")&amp;"."&amp;MID(TEXT(INT(ROUND(Retenciones!$D170,2)),"000000000000"),10,3),TEXT(VALUE(MID(TEXT(INT(ROUND(Retenciones!$D170,2)),"000000000000"),10,3)),"0"))))&amp;","&amp;TEXT(ROUND((ROUND(Retenciones!$D170,2)-INT(ROUND(Retenciones!$D170,2)))*100,0),"00"),"")</f>
        <v/>
      </c>
      <c r="E5631" s="37"/>
    </row>
    <row r="5632" spans="2:5">
      <c r="B5632" s="36"/>
      <c r="C5632" s="38" t="s">
        <v>140</v>
      </c>
      <c r="D5632" s="39" t="str">
        <f>IF(Retenciones!$A170&lt;&gt;"","NO","")</f>
        <v/>
      </c>
      <c r="E5632" s="37"/>
    </row>
    <row r="5633" spans="2:5">
      <c r="B5633" s="36"/>
      <c r="C5633" s="38" t="s">
        <v>141</v>
      </c>
      <c r="D5633" s="43" t="str">
        <f>IF(Retenciones!$A170&lt;&gt;"","$ "&amp;IF(MID(TEXT(INT(ROUND(Retenciones!$K170,2)),"000000000000"),1,3)&lt;&gt;"000",TEXT(VALUE(MID(TEXT(INT(ROUND(Retenciones!$K170,2)),"000000000000"),1,3)),"0")&amp;"."&amp;MID(TEXT(INT(ROUND(Retenciones!$K170,2)),"000000000000"),4,3)&amp;"."&amp;MID(TEXT(INT(ROUND(Retenciones!$K170,2)),"000000000000"),7,3)&amp;"."&amp;MID(TEXT(INT(ROUND(Retenciones!$K170,2)),"000000000000"),10,3),IF(MID(TEXT(INT(ROUND(Retenciones!$K170,2)),"000000000000"),4,3)&lt;&gt;"000",TEXT(VALUE(MID(TEXT(INT(ROUND(Retenciones!$K170,2)),"000000000000"),4,3)),"0")&amp;"."&amp;MID(TEXT(INT(ROUND(Retenciones!$K170,2)),"000000000000"),7,3)&amp;"."&amp;MID(TEXT(INT(ROUND(Retenciones!$K170,2)),"000000000000"),10,3),IF(MID(TEXT(INT(ROUND(Retenciones!$K170,2)),"000000000000"),7,3)&lt;&gt;"000",TEXT(VALUE(MID(TEXT(INT(ROUND(Retenciones!$K170,2)),"000000000000"),7,3)),"0")&amp;"."&amp;MID(TEXT(INT(ROUND(Retenciones!$K170,2)),"000000000000"),10,3),TEXT(VALUE(MID(TEXT(INT(ROUND(Retenciones!$K170,2)),"000000000000"),10,3)),"0"))))&amp;","&amp;TEXT(ROUND((ROUND(Retenciones!$K170,2)-INT(ROUND(Retenciones!$K170,2)))*100,0),"00"),"")</f>
        <v/>
      </c>
      <c r="E5633" s="37"/>
    </row>
    <row r="5634" spans="2:5">
      <c r="B5634" s="36"/>
      <c r="E5634" s="37"/>
    </row>
    <row r="5635" spans="2:5">
      <c r="B5635" s="36"/>
      <c r="E5635" s="37"/>
    </row>
    <row r="5636" spans="2:5">
      <c r="B5636" s="36"/>
      <c r="C5636" s="44" t="s">
        <v>142</v>
      </c>
      <c r="D5636" s="45"/>
      <c r="E5636" s="37"/>
    </row>
    <row r="5637" spans="2:5">
      <c r="B5637" s="36"/>
      <c r="E5637" s="37"/>
    </row>
    <row r="5638" spans="2:5">
      <c r="B5638" s="36"/>
      <c r="C5638" s="38" t="s">
        <v>143</v>
      </c>
      <c r="D5638" s="39" t="str">
        <f>IF(Retenciones!$A170&lt;&gt;"",'Datos del Cliente'!$C$7,"")</f>
        <v/>
      </c>
      <c r="E5638" s="37"/>
    </row>
    <row r="5639" spans="2:5">
      <c r="B5639" s="36"/>
      <c r="C5639" s="38" t="s">
        <v>144</v>
      </c>
      <c r="D5639" s="39" t="str">
        <f>IF(Retenciones!$A170&lt;&gt;"",'Datos del Cliente'!$C$14,"")</f>
        <v/>
      </c>
      <c r="E5639" s="37"/>
    </row>
    <row r="5640" spans="2:5">
      <c r="B5640" s="36"/>
      <c r="E5640" s="37"/>
    </row>
    <row r="5641" spans="2:5" ht="15" customHeight="1">
      <c r="B5641" s="36"/>
      <c r="C5641" s="84" t="s">
        <v>145</v>
      </c>
      <c r="D5641" s="84"/>
      <c r="E5641" s="37"/>
    </row>
    <row r="5642" spans="2:5">
      <c r="B5642" s="36"/>
      <c r="C5642" s="84"/>
      <c r="D5642" s="84"/>
      <c r="E5642" s="37"/>
    </row>
    <row r="5643" spans="2:5">
      <c r="B5643" s="36"/>
      <c r="C5643" s="84"/>
      <c r="D5643" s="84"/>
      <c r="E5643" s="37"/>
    </row>
    <row r="5644" spans="2:5">
      <c r="B5644" s="46"/>
      <c r="C5644" s="47"/>
      <c r="D5644" s="47"/>
      <c r="E5644" s="48"/>
    </row>
    <row r="5646" spans="2:5" ht="25.5" customHeight="1">
      <c r="B5646" s="34"/>
      <c r="C5646" s="85" t="s">
        <v>127</v>
      </c>
      <c r="D5646" s="85"/>
      <c r="E5646" s="35"/>
    </row>
    <row r="5647" spans="2:5">
      <c r="B5647" s="36"/>
      <c r="E5647" s="37"/>
    </row>
    <row r="5648" spans="2:5">
      <c r="B5648" s="36"/>
      <c r="C5648" s="38" t="s">
        <v>128</v>
      </c>
      <c r="D5648" s="39" t="str">
        <f>IF(Retenciones!$A171&lt;&gt;"","0000-"&amp;TEXT(Retenciones!$I171,"YYYY")&amp;"-"&amp;TEXT((N('Datos del Cliente'!$C$17)+COUNTIF(Retenciones!$A$5:$A171,"&lt;&gt;")),"000000"),"")</f>
        <v/>
      </c>
      <c r="E5648" s="37"/>
    </row>
    <row r="5649" spans="2:5">
      <c r="B5649" s="36"/>
      <c r="C5649" s="38" t="s">
        <v>129</v>
      </c>
      <c r="D5649" s="39" t="str">
        <f>IF(Retenciones!$A171&lt;&gt;"",TEXT(Retenciones!$I171,"DD/MM/YYYY"),"")</f>
        <v/>
      </c>
      <c r="E5649" s="37"/>
    </row>
    <row r="5650" spans="2:5">
      <c r="B5650" s="36"/>
      <c r="E5650" s="37"/>
    </row>
    <row r="5651" spans="2:5">
      <c r="B5651" s="36"/>
      <c r="C5651" s="86" t="s">
        <v>130</v>
      </c>
      <c r="D5651" s="86"/>
      <c r="E5651" s="37"/>
    </row>
    <row r="5652" spans="2:5">
      <c r="B5652" s="36"/>
      <c r="C5652" s="38" t="s">
        <v>131</v>
      </c>
      <c r="D5652" s="39" t="str">
        <f>IF(Retenciones!$A171&lt;&gt;"",'Datos del Cliente'!$C$7,"")</f>
        <v/>
      </c>
      <c r="E5652" s="37"/>
    </row>
    <row r="5653" spans="2:5">
      <c r="B5653" s="36"/>
      <c r="C5653" s="38" t="s">
        <v>132</v>
      </c>
      <c r="D5653" s="40" t="str">
        <f>IFERROR(IF(Retenciones!$A171&lt;&gt;"",+('Datos del Cliente'!$C$8),""),"")</f>
        <v/>
      </c>
      <c r="E5653" s="37"/>
    </row>
    <row r="5654" spans="2:5" ht="25.5" customHeight="1">
      <c r="B5654" s="36"/>
      <c r="C5654" s="38" t="s">
        <v>133</v>
      </c>
      <c r="D5654" s="41" t="str">
        <f>IF(Retenciones!$A171&lt;&gt;"",'Datos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654" s="37"/>
    </row>
    <row r="5655" spans="2:5">
      <c r="B5655" s="36"/>
      <c r="E5655" s="37"/>
    </row>
    <row r="5656" spans="2:5">
      <c r="B5656" s="36"/>
      <c r="C5656" s="86" t="s">
        <v>134</v>
      </c>
      <c r="D5656" s="86"/>
      <c r="E5656" s="37"/>
    </row>
    <row r="5657" spans="2:5">
      <c r="B5657" s="36"/>
      <c r="C5657" s="38" t="s">
        <v>131</v>
      </c>
      <c r="D5657" s="39" t="str">
        <f>IFERROR(IF(Retenciones!$A171&lt;&gt;"",INDEX('Sujetos Retenidos'!$B$5:$B$204,MATCH(Retenciones!$O171,'Sujetos Retenidos'!$A$5:$A$204,0)),""),"")</f>
        <v/>
      </c>
      <c r="E5657" s="37"/>
    </row>
    <row r="5658" spans="2:5">
      <c r="B5658" s="36"/>
      <c r="C5658" s="38" t="s">
        <v>132</v>
      </c>
      <c r="D5658" s="40" t="str">
        <f>IFERROR(IF(Retenciones!$A171&lt;&gt;"",+INDEX('Sujetos Retenidos'!$A$5:$A$204,MATCH(Retenciones!$O171,'Sujetos Retenidos'!$A$5:$A$204,0)),""),"")</f>
        <v/>
      </c>
      <c r="E5658" s="37"/>
    </row>
    <row r="5659" spans="2:5" ht="25.5" customHeight="1">
      <c r="B5659" s="36"/>
      <c r="C5659" s="38" t="s">
        <v>133</v>
      </c>
      <c r="D5659" s="41" t="str">
        <f>IFERROR(IF(Retenciones!$A171&lt;&gt;"",INDEX('Sujetos Retenidos'!$C$5:$C$204,MATCH(Retenciones!$O171,'Sujetos Retenidos'!$A$5:$A$204,0))&amp;" Localidad: "&amp;INDEX('Sujetos Retenidos'!$D$5:$D$204,MATCH(Retenciones!$O171,'Sujetos Retenidos'!$A$5:$A$204,0))&amp;" Provincia: "&amp;IF(ISNUMBER(SEARCH(" - ",INDEX('Sujetos Retenidos'!$E$5:$E$204,MATCH(Retenciones!$O171,'Sujetos Retenidos'!$A$5:$A$204,0)))),MID(INDEX('Sujetos Retenidos'!$E$5:$E$204,MATCH(Retenciones!$O171,'Sujetos Retenidos'!$A$5:$A$204,0)),SEARCH(" - ",INDEX('Sujetos Retenidos'!$E$5:$E$204,MATCH(Retenciones!$O171,'Sujetos Retenidos'!$A$5:$A$204,0)))+3,255),INDEX('Sujetos Retenidos'!$E$5:$E$204,MATCH(Retenciones!$O171,'Sujetos Retenidos'!$A$5:$A$204,0)))&amp;" C.P.: "&amp;INDEX('Sujetos Retenidos'!$F$5:$F$204,MATCH(Retenciones!$O171,'Sujetos Retenidos'!$A$5:$A$204,0)),""),"")</f>
        <v/>
      </c>
      <c r="E5659" s="37"/>
    </row>
    <row r="5660" spans="2:5">
      <c r="B5660" s="36"/>
      <c r="E5660" s="37"/>
    </row>
    <row r="5661" spans="2:5">
      <c r="B5661" s="36"/>
      <c r="C5661" s="86" t="s">
        <v>135</v>
      </c>
      <c r="D5661" s="86"/>
      <c r="E5661" s="37"/>
    </row>
    <row r="5662" spans="2:5" ht="21.75" customHeight="1">
      <c r="B5662" s="36"/>
      <c r="C5662" s="38" t="s">
        <v>136</v>
      </c>
      <c r="D5662" s="41" t="str">
        <f>IF(Retenciones!$A171&lt;&gt;"",SUBSTITUTE(IF(ISNUMBER(SEARCH(" (",IF(ISNUMBER(SEARCH(" - ",Retenciones!$E171)),MID(Retenciones!$E171,SEARCH(" - ",Retenciones!$E171)+3,255),Retenciones!$E171))),LEFT(IF(ISNUMBER(SEARCH(" - ",Retenciones!$E171)),MID(Retenciones!$E171,SEARCH(" - ",Retenciones!$E171)+3,255),Retenciones!$E171),SEARCH(" (",IF(ISNUMBER(SEARCH(" - ",Retenciones!$E171)),MID(Retenciones!$E171,SEARCH(" - ",Retenciones!$E171)+3,255),Retenciones!$E171))-1),IF(ISNUMBER(SEARCH(" - ",Retenciones!$E171)),MID(Retenciones!$E171,SEARCH(" - ",Retenciones!$E171)+3,255),Retenciones!$E171)),"—","-"),"")</f>
        <v/>
      </c>
      <c r="E5662" s="37"/>
    </row>
    <row r="5663" spans="2:5" ht="21.75" customHeight="1">
      <c r="B5663" s="36"/>
      <c r="C5663" s="38" t="s">
        <v>137</v>
      </c>
      <c r="D5663" s="41" t="str">
        <f>IF(Retenciones!$A171&lt;&gt;"",IF(ISNUMBER(SEARCH(" - ",Retenciones!$F171)),MID(Retenciones!$F171,SEARCH(" - ",Retenciones!$F171)+3,255),Retenciones!$F171),"")</f>
        <v/>
      </c>
      <c r="E5663" s="37"/>
    </row>
    <row r="5664" spans="2:5" ht="21.75" customHeight="1">
      <c r="B5664" s="36"/>
      <c r="C5664" s="38" t="s">
        <v>138</v>
      </c>
      <c r="D5664" s="41" t="str">
        <f>IF(Retenciones!$A171&lt;&gt;"",Retenciones!$A171&amp;" Nro. "&amp;TEXT(Retenciones!$C171,"000000000000"),"")</f>
        <v/>
      </c>
      <c r="E5664" s="37"/>
    </row>
    <row r="5665" spans="2:5">
      <c r="B5665" s="36"/>
      <c r="C5665" s="38" t="s">
        <v>139</v>
      </c>
      <c r="D5665" s="42" t="str">
        <f>IF(Retenciones!$A171&lt;&gt;"","$ "&amp;IF(MID(TEXT(INT(ROUND(Retenciones!$D171,2)),"000000000000"),1,3)&lt;&gt;"000",TEXT(VALUE(MID(TEXT(INT(ROUND(Retenciones!$D171,2)),"000000000000"),1,3)),"0")&amp;"."&amp;MID(TEXT(INT(ROUND(Retenciones!$D171,2)),"000000000000"),4,3)&amp;"."&amp;MID(TEXT(INT(ROUND(Retenciones!$D171,2)),"000000000000"),7,3)&amp;"."&amp;MID(TEXT(INT(ROUND(Retenciones!$D171,2)),"000000000000"),10,3),IF(MID(TEXT(INT(ROUND(Retenciones!$D171,2)),"000000000000"),4,3)&lt;&gt;"000",TEXT(VALUE(MID(TEXT(INT(ROUND(Retenciones!$D171,2)),"000000000000"),4,3)),"0")&amp;"."&amp;MID(TEXT(INT(ROUND(Retenciones!$D171,2)),"000000000000"),7,3)&amp;"."&amp;MID(TEXT(INT(ROUND(Retenciones!$D171,2)),"000000000000"),10,3),IF(MID(TEXT(INT(ROUND(Retenciones!$D171,2)),"000000000000"),7,3)&lt;&gt;"000",TEXT(VALUE(MID(TEXT(INT(ROUND(Retenciones!$D171,2)),"000000000000"),7,3)),"0")&amp;"."&amp;MID(TEXT(INT(ROUND(Retenciones!$D171,2)),"000000000000"),10,3),TEXT(VALUE(MID(TEXT(INT(ROUND(Retenciones!$D171,2)),"000000000000"),10,3)),"0"))))&amp;","&amp;TEXT(ROUND((ROUND(Retenciones!$D171,2)-INT(ROUND(Retenciones!$D171,2)))*100,0),"00"),"")</f>
        <v/>
      </c>
      <c r="E5665" s="37"/>
    </row>
    <row r="5666" spans="2:5">
      <c r="B5666" s="36"/>
      <c r="C5666" s="38" t="s">
        <v>140</v>
      </c>
      <c r="D5666" s="39" t="str">
        <f>IF(Retenciones!$A171&lt;&gt;"","NO","")</f>
        <v/>
      </c>
      <c r="E5666" s="37"/>
    </row>
    <row r="5667" spans="2:5">
      <c r="B5667" s="36"/>
      <c r="C5667" s="38" t="s">
        <v>141</v>
      </c>
      <c r="D5667" s="43" t="str">
        <f>IF(Retenciones!$A171&lt;&gt;"","$ "&amp;IF(MID(TEXT(INT(ROUND(Retenciones!$K171,2)),"000000000000"),1,3)&lt;&gt;"000",TEXT(VALUE(MID(TEXT(INT(ROUND(Retenciones!$K171,2)),"000000000000"),1,3)),"0")&amp;"."&amp;MID(TEXT(INT(ROUND(Retenciones!$K171,2)),"000000000000"),4,3)&amp;"."&amp;MID(TEXT(INT(ROUND(Retenciones!$K171,2)),"000000000000"),7,3)&amp;"."&amp;MID(TEXT(INT(ROUND(Retenciones!$K171,2)),"000000000000"),10,3),IF(MID(TEXT(INT(ROUND(Retenciones!$K171,2)),"000000000000"),4,3)&lt;&gt;"000",TEXT(VALUE(MID(TEXT(INT(ROUND(Retenciones!$K171,2)),"000000000000"),4,3)),"0")&amp;"."&amp;MID(TEXT(INT(ROUND(Retenciones!$K171,2)),"000000000000"),7,3)&amp;"."&amp;MID(TEXT(INT(ROUND(Retenciones!$K171,2)),"000000000000"),10,3),IF(MID(TEXT(INT(ROUND(Retenciones!$K171,2)),"000000000000"),7,3)&lt;&gt;"000",TEXT(VALUE(MID(TEXT(INT(ROUND(Retenciones!$K171,2)),"000000000000"),7,3)),"0")&amp;"."&amp;MID(TEXT(INT(ROUND(Retenciones!$K171,2)),"000000000000"),10,3),TEXT(VALUE(MID(TEXT(INT(ROUND(Retenciones!$K171,2)),"000000000000"),10,3)),"0"))))&amp;","&amp;TEXT(ROUND((ROUND(Retenciones!$K171,2)-INT(ROUND(Retenciones!$K171,2)))*100,0),"00"),"")</f>
        <v/>
      </c>
      <c r="E5667" s="37"/>
    </row>
    <row r="5668" spans="2:5">
      <c r="B5668" s="36"/>
      <c r="E5668" s="37"/>
    </row>
    <row r="5669" spans="2:5">
      <c r="B5669" s="36"/>
      <c r="E5669" s="37"/>
    </row>
    <row r="5670" spans="2:5">
      <c r="B5670" s="36"/>
      <c r="C5670" s="44" t="s">
        <v>142</v>
      </c>
      <c r="D5670" s="45"/>
      <c r="E5670" s="37"/>
    </row>
    <row r="5671" spans="2:5">
      <c r="B5671" s="36"/>
      <c r="E5671" s="37"/>
    </row>
    <row r="5672" spans="2:5">
      <c r="B5672" s="36"/>
      <c r="C5672" s="38" t="s">
        <v>143</v>
      </c>
      <c r="D5672" s="39" t="str">
        <f>IF(Retenciones!$A171&lt;&gt;"",'Datos del Cliente'!$C$7,"")</f>
        <v/>
      </c>
      <c r="E5672" s="37"/>
    </row>
    <row r="5673" spans="2:5">
      <c r="B5673" s="36"/>
      <c r="C5673" s="38" t="s">
        <v>144</v>
      </c>
      <c r="D5673" s="39" t="str">
        <f>IF(Retenciones!$A171&lt;&gt;"",'Datos del Cliente'!$C$14,"")</f>
        <v/>
      </c>
      <c r="E5673" s="37"/>
    </row>
    <row r="5674" spans="2:5">
      <c r="B5674" s="36"/>
      <c r="E5674" s="37"/>
    </row>
    <row r="5675" spans="2:5" ht="15" customHeight="1">
      <c r="B5675" s="36"/>
      <c r="C5675" s="84" t="s">
        <v>145</v>
      </c>
      <c r="D5675" s="84"/>
      <c r="E5675" s="37"/>
    </row>
    <row r="5676" spans="2:5">
      <c r="B5676" s="36"/>
      <c r="C5676" s="84"/>
      <c r="D5676" s="84"/>
      <c r="E5676" s="37"/>
    </row>
    <row r="5677" spans="2:5">
      <c r="B5677" s="36"/>
      <c r="C5677" s="84"/>
      <c r="D5677" s="84"/>
      <c r="E5677" s="37"/>
    </row>
    <row r="5678" spans="2:5">
      <c r="B5678" s="46"/>
      <c r="C5678" s="47"/>
      <c r="D5678" s="47"/>
      <c r="E5678" s="48"/>
    </row>
    <row r="5680" spans="2:5" ht="25.5" customHeight="1">
      <c r="B5680" s="34"/>
      <c r="C5680" s="85" t="s">
        <v>127</v>
      </c>
      <c r="D5680" s="85"/>
      <c r="E5680" s="35"/>
    </row>
    <row r="5681" spans="2:5">
      <c r="B5681" s="36"/>
      <c r="E5681" s="37"/>
    </row>
    <row r="5682" spans="2:5">
      <c r="B5682" s="36"/>
      <c r="C5682" s="38" t="s">
        <v>128</v>
      </c>
      <c r="D5682" s="39" t="str">
        <f>IF(Retenciones!$A172&lt;&gt;"","0000-"&amp;TEXT(Retenciones!$I172,"YYYY")&amp;"-"&amp;TEXT((N('Datos del Cliente'!$C$17)+COUNTIF(Retenciones!$A$5:$A172,"&lt;&gt;")),"000000"),"")</f>
        <v/>
      </c>
      <c r="E5682" s="37"/>
    </row>
    <row r="5683" spans="2:5">
      <c r="B5683" s="36"/>
      <c r="C5683" s="38" t="s">
        <v>129</v>
      </c>
      <c r="D5683" s="39" t="str">
        <f>IF(Retenciones!$A172&lt;&gt;"",TEXT(Retenciones!$I172,"DD/MM/YYYY"),"")</f>
        <v/>
      </c>
      <c r="E5683" s="37"/>
    </row>
    <row r="5684" spans="2:5">
      <c r="B5684" s="36"/>
      <c r="E5684" s="37"/>
    </row>
    <row r="5685" spans="2:5">
      <c r="B5685" s="36"/>
      <c r="C5685" s="86" t="s">
        <v>130</v>
      </c>
      <c r="D5685" s="86"/>
      <c r="E5685" s="37"/>
    </row>
    <row r="5686" spans="2:5">
      <c r="B5686" s="36"/>
      <c r="C5686" s="38" t="s">
        <v>131</v>
      </c>
      <c r="D5686" s="39" t="str">
        <f>IF(Retenciones!$A172&lt;&gt;"",'Datos del Cliente'!$C$7,"")</f>
        <v/>
      </c>
      <c r="E5686" s="37"/>
    </row>
    <row r="5687" spans="2:5">
      <c r="B5687" s="36"/>
      <c r="C5687" s="38" t="s">
        <v>132</v>
      </c>
      <c r="D5687" s="40" t="str">
        <f>IFERROR(IF(Retenciones!$A172&lt;&gt;"",+('Datos del Cliente'!$C$8),""),"")</f>
        <v/>
      </c>
      <c r="E5687" s="37"/>
    </row>
    <row r="5688" spans="2:5" ht="25.5" customHeight="1">
      <c r="B5688" s="36"/>
      <c r="C5688" s="38" t="s">
        <v>133</v>
      </c>
      <c r="D5688" s="41" t="str">
        <f>IF(Retenciones!$A172&lt;&gt;"",'Datos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688" s="37"/>
    </row>
    <row r="5689" spans="2:5">
      <c r="B5689" s="36"/>
      <c r="E5689" s="37"/>
    </row>
    <row r="5690" spans="2:5">
      <c r="B5690" s="36"/>
      <c r="C5690" s="86" t="s">
        <v>134</v>
      </c>
      <c r="D5690" s="86"/>
      <c r="E5690" s="37"/>
    </row>
    <row r="5691" spans="2:5">
      <c r="B5691" s="36"/>
      <c r="C5691" s="38" t="s">
        <v>131</v>
      </c>
      <c r="D5691" s="39" t="str">
        <f>IFERROR(IF(Retenciones!$A172&lt;&gt;"",INDEX('Sujetos Retenidos'!$B$5:$B$204,MATCH(Retenciones!$O172,'Sujetos Retenidos'!$A$5:$A$204,0)),""),"")</f>
        <v/>
      </c>
      <c r="E5691" s="37"/>
    </row>
    <row r="5692" spans="2:5">
      <c r="B5692" s="36"/>
      <c r="C5692" s="38" t="s">
        <v>132</v>
      </c>
      <c r="D5692" s="40" t="str">
        <f>IFERROR(IF(Retenciones!$A172&lt;&gt;"",+INDEX('Sujetos Retenidos'!$A$5:$A$204,MATCH(Retenciones!$O172,'Sujetos Retenidos'!$A$5:$A$204,0)),""),"")</f>
        <v/>
      </c>
      <c r="E5692" s="37"/>
    </row>
    <row r="5693" spans="2:5" ht="25.5" customHeight="1">
      <c r="B5693" s="36"/>
      <c r="C5693" s="38" t="s">
        <v>133</v>
      </c>
      <c r="D5693" s="41" t="str">
        <f>IFERROR(IF(Retenciones!$A172&lt;&gt;"",INDEX('Sujetos Retenidos'!$C$5:$C$204,MATCH(Retenciones!$O172,'Sujetos Retenidos'!$A$5:$A$204,0))&amp;" Localidad: "&amp;INDEX('Sujetos Retenidos'!$D$5:$D$204,MATCH(Retenciones!$O172,'Sujetos Retenidos'!$A$5:$A$204,0))&amp;" Provincia: "&amp;IF(ISNUMBER(SEARCH(" - ",INDEX('Sujetos Retenidos'!$E$5:$E$204,MATCH(Retenciones!$O172,'Sujetos Retenidos'!$A$5:$A$204,0)))),MID(INDEX('Sujetos Retenidos'!$E$5:$E$204,MATCH(Retenciones!$O172,'Sujetos Retenidos'!$A$5:$A$204,0)),SEARCH(" - ",INDEX('Sujetos Retenidos'!$E$5:$E$204,MATCH(Retenciones!$O172,'Sujetos Retenidos'!$A$5:$A$204,0)))+3,255),INDEX('Sujetos Retenidos'!$E$5:$E$204,MATCH(Retenciones!$O172,'Sujetos Retenidos'!$A$5:$A$204,0)))&amp;" C.P.: "&amp;INDEX('Sujetos Retenidos'!$F$5:$F$204,MATCH(Retenciones!$O172,'Sujetos Retenidos'!$A$5:$A$204,0)),""),"")</f>
        <v/>
      </c>
      <c r="E5693" s="37"/>
    </row>
    <row r="5694" spans="2:5">
      <c r="B5694" s="36"/>
      <c r="E5694" s="37"/>
    </row>
    <row r="5695" spans="2:5">
      <c r="B5695" s="36"/>
      <c r="C5695" s="86" t="s">
        <v>135</v>
      </c>
      <c r="D5695" s="86"/>
      <c r="E5695" s="37"/>
    </row>
    <row r="5696" spans="2:5" ht="21.75" customHeight="1">
      <c r="B5696" s="36"/>
      <c r="C5696" s="38" t="s">
        <v>136</v>
      </c>
      <c r="D5696" s="41" t="str">
        <f>IF(Retenciones!$A172&lt;&gt;"",SUBSTITUTE(IF(ISNUMBER(SEARCH(" (",IF(ISNUMBER(SEARCH(" - ",Retenciones!$E172)),MID(Retenciones!$E172,SEARCH(" - ",Retenciones!$E172)+3,255),Retenciones!$E172))),LEFT(IF(ISNUMBER(SEARCH(" - ",Retenciones!$E172)),MID(Retenciones!$E172,SEARCH(" - ",Retenciones!$E172)+3,255),Retenciones!$E172),SEARCH(" (",IF(ISNUMBER(SEARCH(" - ",Retenciones!$E172)),MID(Retenciones!$E172,SEARCH(" - ",Retenciones!$E172)+3,255),Retenciones!$E172))-1),IF(ISNUMBER(SEARCH(" - ",Retenciones!$E172)),MID(Retenciones!$E172,SEARCH(" - ",Retenciones!$E172)+3,255),Retenciones!$E172)),"—","-"),"")</f>
        <v/>
      </c>
      <c r="E5696" s="37"/>
    </row>
    <row r="5697" spans="2:5" ht="21.75" customHeight="1">
      <c r="B5697" s="36"/>
      <c r="C5697" s="38" t="s">
        <v>137</v>
      </c>
      <c r="D5697" s="41" t="str">
        <f>IF(Retenciones!$A172&lt;&gt;"",IF(ISNUMBER(SEARCH(" - ",Retenciones!$F172)),MID(Retenciones!$F172,SEARCH(" - ",Retenciones!$F172)+3,255),Retenciones!$F172),"")</f>
        <v/>
      </c>
      <c r="E5697" s="37"/>
    </row>
    <row r="5698" spans="2:5" ht="21.75" customHeight="1">
      <c r="B5698" s="36"/>
      <c r="C5698" s="38" t="s">
        <v>138</v>
      </c>
      <c r="D5698" s="41" t="str">
        <f>IF(Retenciones!$A172&lt;&gt;"",Retenciones!$A172&amp;" Nro. "&amp;TEXT(Retenciones!$C172,"000000000000"),"")</f>
        <v/>
      </c>
      <c r="E5698" s="37"/>
    </row>
    <row r="5699" spans="2:5">
      <c r="B5699" s="36"/>
      <c r="C5699" s="38" t="s">
        <v>139</v>
      </c>
      <c r="D5699" s="42" t="str">
        <f>IF(Retenciones!$A172&lt;&gt;"","$ "&amp;IF(MID(TEXT(INT(ROUND(Retenciones!$D172,2)),"000000000000"),1,3)&lt;&gt;"000",TEXT(VALUE(MID(TEXT(INT(ROUND(Retenciones!$D172,2)),"000000000000"),1,3)),"0")&amp;"."&amp;MID(TEXT(INT(ROUND(Retenciones!$D172,2)),"000000000000"),4,3)&amp;"."&amp;MID(TEXT(INT(ROUND(Retenciones!$D172,2)),"000000000000"),7,3)&amp;"."&amp;MID(TEXT(INT(ROUND(Retenciones!$D172,2)),"000000000000"),10,3),IF(MID(TEXT(INT(ROUND(Retenciones!$D172,2)),"000000000000"),4,3)&lt;&gt;"000",TEXT(VALUE(MID(TEXT(INT(ROUND(Retenciones!$D172,2)),"000000000000"),4,3)),"0")&amp;"."&amp;MID(TEXT(INT(ROUND(Retenciones!$D172,2)),"000000000000"),7,3)&amp;"."&amp;MID(TEXT(INT(ROUND(Retenciones!$D172,2)),"000000000000"),10,3),IF(MID(TEXT(INT(ROUND(Retenciones!$D172,2)),"000000000000"),7,3)&lt;&gt;"000",TEXT(VALUE(MID(TEXT(INT(ROUND(Retenciones!$D172,2)),"000000000000"),7,3)),"0")&amp;"."&amp;MID(TEXT(INT(ROUND(Retenciones!$D172,2)),"000000000000"),10,3),TEXT(VALUE(MID(TEXT(INT(ROUND(Retenciones!$D172,2)),"000000000000"),10,3)),"0"))))&amp;","&amp;TEXT(ROUND((ROUND(Retenciones!$D172,2)-INT(ROUND(Retenciones!$D172,2)))*100,0),"00"),"")</f>
        <v/>
      </c>
      <c r="E5699" s="37"/>
    </row>
    <row r="5700" spans="2:5">
      <c r="B5700" s="36"/>
      <c r="C5700" s="38" t="s">
        <v>140</v>
      </c>
      <c r="D5700" s="39" t="str">
        <f>IF(Retenciones!$A172&lt;&gt;"","NO","")</f>
        <v/>
      </c>
      <c r="E5700" s="37"/>
    </row>
    <row r="5701" spans="2:5">
      <c r="B5701" s="36"/>
      <c r="C5701" s="38" t="s">
        <v>141</v>
      </c>
      <c r="D5701" s="43" t="str">
        <f>IF(Retenciones!$A172&lt;&gt;"","$ "&amp;IF(MID(TEXT(INT(ROUND(Retenciones!$K172,2)),"000000000000"),1,3)&lt;&gt;"000",TEXT(VALUE(MID(TEXT(INT(ROUND(Retenciones!$K172,2)),"000000000000"),1,3)),"0")&amp;"."&amp;MID(TEXT(INT(ROUND(Retenciones!$K172,2)),"000000000000"),4,3)&amp;"."&amp;MID(TEXT(INT(ROUND(Retenciones!$K172,2)),"000000000000"),7,3)&amp;"."&amp;MID(TEXT(INT(ROUND(Retenciones!$K172,2)),"000000000000"),10,3),IF(MID(TEXT(INT(ROUND(Retenciones!$K172,2)),"000000000000"),4,3)&lt;&gt;"000",TEXT(VALUE(MID(TEXT(INT(ROUND(Retenciones!$K172,2)),"000000000000"),4,3)),"0")&amp;"."&amp;MID(TEXT(INT(ROUND(Retenciones!$K172,2)),"000000000000"),7,3)&amp;"."&amp;MID(TEXT(INT(ROUND(Retenciones!$K172,2)),"000000000000"),10,3),IF(MID(TEXT(INT(ROUND(Retenciones!$K172,2)),"000000000000"),7,3)&lt;&gt;"000",TEXT(VALUE(MID(TEXT(INT(ROUND(Retenciones!$K172,2)),"000000000000"),7,3)),"0")&amp;"."&amp;MID(TEXT(INT(ROUND(Retenciones!$K172,2)),"000000000000"),10,3),TEXT(VALUE(MID(TEXT(INT(ROUND(Retenciones!$K172,2)),"000000000000"),10,3)),"0"))))&amp;","&amp;TEXT(ROUND((ROUND(Retenciones!$K172,2)-INT(ROUND(Retenciones!$K172,2)))*100,0),"00"),"")</f>
        <v/>
      </c>
      <c r="E5701" s="37"/>
    </row>
    <row r="5702" spans="2:5">
      <c r="B5702" s="36"/>
      <c r="E5702" s="37"/>
    </row>
    <row r="5703" spans="2:5">
      <c r="B5703" s="36"/>
      <c r="E5703" s="37"/>
    </row>
    <row r="5704" spans="2:5">
      <c r="B5704" s="36"/>
      <c r="C5704" s="44" t="s">
        <v>142</v>
      </c>
      <c r="D5704" s="45"/>
      <c r="E5704" s="37"/>
    </row>
    <row r="5705" spans="2:5">
      <c r="B5705" s="36"/>
      <c r="E5705" s="37"/>
    </row>
    <row r="5706" spans="2:5">
      <c r="B5706" s="36"/>
      <c r="C5706" s="38" t="s">
        <v>143</v>
      </c>
      <c r="D5706" s="39" t="str">
        <f>IF(Retenciones!$A172&lt;&gt;"",'Datos del Cliente'!$C$7,"")</f>
        <v/>
      </c>
      <c r="E5706" s="37"/>
    </row>
    <row r="5707" spans="2:5">
      <c r="B5707" s="36"/>
      <c r="C5707" s="38" t="s">
        <v>144</v>
      </c>
      <c r="D5707" s="39" t="str">
        <f>IF(Retenciones!$A172&lt;&gt;"",'Datos del Cliente'!$C$14,"")</f>
        <v/>
      </c>
      <c r="E5707" s="37"/>
    </row>
    <row r="5708" spans="2:5">
      <c r="B5708" s="36"/>
      <c r="E5708" s="37"/>
    </row>
    <row r="5709" spans="2:5" ht="15" customHeight="1">
      <c r="B5709" s="36"/>
      <c r="C5709" s="84" t="s">
        <v>145</v>
      </c>
      <c r="D5709" s="84"/>
      <c r="E5709" s="37"/>
    </row>
    <row r="5710" spans="2:5">
      <c r="B5710" s="36"/>
      <c r="C5710" s="84"/>
      <c r="D5710" s="84"/>
      <c r="E5710" s="37"/>
    </row>
    <row r="5711" spans="2:5">
      <c r="B5711" s="36"/>
      <c r="C5711" s="84"/>
      <c r="D5711" s="84"/>
      <c r="E5711" s="37"/>
    </row>
    <row r="5712" spans="2:5">
      <c r="B5712" s="46"/>
      <c r="C5712" s="47"/>
      <c r="D5712" s="47"/>
      <c r="E5712" s="48"/>
    </row>
    <row r="5714" spans="2:5" ht="25.5" customHeight="1">
      <c r="B5714" s="34"/>
      <c r="C5714" s="85" t="s">
        <v>127</v>
      </c>
      <c r="D5714" s="85"/>
      <c r="E5714" s="35"/>
    </row>
    <row r="5715" spans="2:5">
      <c r="B5715" s="36"/>
      <c r="E5715" s="37"/>
    </row>
    <row r="5716" spans="2:5">
      <c r="B5716" s="36"/>
      <c r="C5716" s="38" t="s">
        <v>128</v>
      </c>
      <c r="D5716" s="39" t="str">
        <f>IF(Retenciones!$A173&lt;&gt;"","0000-"&amp;TEXT(Retenciones!$I173,"YYYY")&amp;"-"&amp;TEXT((N('Datos del Cliente'!$C$17)+COUNTIF(Retenciones!$A$5:$A173,"&lt;&gt;")),"000000"),"")</f>
        <v/>
      </c>
      <c r="E5716" s="37"/>
    </row>
    <row r="5717" spans="2:5">
      <c r="B5717" s="36"/>
      <c r="C5717" s="38" t="s">
        <v>129</v>
      </c>
      <c r="D5717" s="39" t="str">
        <f>IF(Retenciones!$A173&lt;&gt;"",TEXT(Retenciones!$I173,"DD/MM/YYYY"),"")</f>
        <v/>
      </c>
      <c r="E5717" s="37"/>
    </row>
    <row r="5718" spans="2:5">
      <c r="B5718" s="36"/>
      <c r="E5718" s="37"/>
    </row>
    <row r="5719" spans="2:5">
      <c r="B5719" s="36"/>
      <c r="C5719" s="86" t="s">
        <v>130</v>
      </c>
      <c r="D5719" s="86"/>
      <c r="E5719" s="37"/>
    </row>
    <row r="5720" spans="2:5">
      <c r="B5720" s="36"/>
      <c r="C5720" s="38" t="s">
        <v>131</v>
      </c>
      <c r="D5720" s="39" t="str">
        <f>IF(Retenciones!$A173&lt;&gt;"",'Datos del Cliente'!$C$7,"")</f>
        <v/>
      </c>
      <c r="E5720" s="37"/>
    </row>
    <row r="5721" spans="2:5">
      <c r="B5721" s="36"/>
      <c r="C5721" s="38" t="s">
        <v>132</v>
      </c>
      <c r="D5721" s="40" t="str">
        <f>IFERROR(IF(Retenciones!$A173&lt;&gt;"",+('Datos del Cliente'!$C$8),""),"")</f>
        <v/>
      </c>
      <c r="E5721" s="37"/>
    </row>
    <row r="5722" spans="2:5" ht="25.5" customHeight="1">
      <c r="B5722" s="36"/>
      <c r="C5722" s="38" t="s">
        <v>133</v>
      </c>
      <c r="D5722" s="41" t="str">
        <f>IF(Retenciones!$A173&lt;&gt;"",'Datos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722" s="37"/>
    </row>
    <row r="5723" spans="2:5">
      <c r="B5723" s="36"/>
      <c r="E5723" s="37"/>
    </row>
    <row r="5724" spans="2:5">
      <c r="B5724" s="36"/>
      <c r="C5724" s="86" t="s">
        <v>134</v>
      </c>
      <c r="D5724" s="86"/>
      <c r="E5724" s="37"/>
    </row>
    <row r="5725" spans="2:5">
      <c r="B5725" s="36"/>
      <c r="C5725" s="38" t="s">
        <v>131</v>
      </c>
      <c r="D5725" s="39" t="str">
        <f>IFERROR(IF(Retenciones!$A173&lt;&gt;"",INDEX('Sujetos Retenidos'!$B$5:$B$204,MATCH(Retenciones!$O173,'Sujetos Retenidos'!$A$5:$A$204,0)),""),"")</f>
        <v/>
      </c>
      <c r="E5725" s="37"/>
    </row>
    <row r="5726" spans="2:5">
      <c r="B5726" s="36"/>
      <c r="C5726" s="38" t="s">
        <v>132</v>
      </c>
      <c r="D5726" s="40" t="str">
        <f>IFERROR(IF(Retenciones!$A173&lt;&gt;"",+INDEX('Sujetos Retenidos'!$A$5:$A$204,MATCH(Retenciones!$O173,'Sujetos Retenidos'!$A$5:$A$204,0)),""),"")</f>
        <v/>
      </c>
      <c r="E5726" s="37"/>
    </row>
    <row r="5727" spans="2:5" ht="25.5" customHeight="1">
      <c r="B5727" s="36"/>
      <c r="C5727" s="38" t="s">
        <v>133</v>
      </c>
      <c r="D5727" s="41" t="str">
        <f>IFERROR(IF(Retenciones!$A173&lt;&gt;"",INDEX('Sujetos Retenidos'!$C$5:$C$204,MATCH(Retenciones!$O173,'Sujetos Retenidos'!$A$5:$A$204,0))&amp;" Localidad: "&amp;INDEX('Sujetos Retenidos'!$D$5:$D$204,MATCH(Retenciones!$O173,'Sujetos Retenidos'!$A$5:$A$204,0))&amp;" Provincia: "&amp;IF(ISNUMBER(SEARCH(" - ",INDEX('Sujetos Retenidos'!$E$5:$E$204,MATCH(Retenciones!$O173,'Sujetos Retenidos'!$A$5:$A$204,0)))),MID(INDEX('Sujetos Retenidos'!$E$5:$E$204,MATCH(Retenciones!$O173,'Sujetos Retenidos'!$A$5:$A$204,0)),SEARCH(" - ",INDEX('Sujetos Retenidos'!$E$5:$E$204,MATCH(Retenciones!$O173,'Sujetos Retenidos'!$A$5:$A$204,0)))+3,255),INDEX('Sujetos Retenidos'!$E$5:$E$204,MATCH(Retenciones!$O173,'Sujetos Retenidos'!$A$5:$A$204,0)))&amp;" C.P.: "&amp;INDEX('Sujetos Retenidos'!$F$5:$F$204,MATCH(Retenciones!$O173,'Sujetos Retenidos'!$A$5:$A$204,0)),""),"")</f>
        <v/>
      </c>
      <c r="E5727" s="37"/>
    </row>
    <row r="5728" spans="2:5">
      <c r="B5728" s="36"/>
      <c r="E5728" s="37"/>
    </row>
    <row r="5729" spans="2:5">
      <c r="B5729" s="36"/>
      <c r="C5729" s="86" t="s">
        <v>135</v>
      </c>
      <c r="D5729" s="86"/>
      <c r="E5729" s="37"/>
    </row>
    <row r="5730" spans="2:5" ht="21.75" customHeight="1">
      <c r="B5730" s="36"/>
      <c r="C5730" s="38" t="s">
        <v>136</v>
      </c>
      <c r="D5730" s="41" t="str">
        <f>IF(Retenciones!$A173&lt;&gt;"",SUBSTITUTE(IF(ISNUMBER(SEARCH(" (",IF(ISNUMBER(SEARCH(" - ",Retenciones!$E173)),MID(Retenciones!$E173,SEARCH(" - ",Retenciones!$E173)+3,255),Retenciones!$E173))),LEFT(IF(ISNUMBER(SEARCH(" - ",Retenciones!$E173)),MID(Retenciones!$E173,SEARCH(" - ",Retenciones!$E173)+3,255),Retenciones!$E173),SEARCH(" (",IF(ISNUMBER(SEARCH(" - ",Retenciones!$E173)),MID(Retenciones!$E173,SEARCH(" - ",Retenciones!$E173)+3,255),Retenciones!$E173))-1),IF(ISNUMBER(SEARCH(" - ",Retenciones!$E173)),MID(Retenciones!$E173,SEARCH(" - ",Retenciones!$E173)+3,255),Retenciones!$E173)),"—","-"),"")</f>
        <v/>
      </c>
      <c r="E5730" s="37"/>
    </row>
    <row r="5731" spans="2:5" ht="21.75" customHeight="1">
      <c r="B5731" s="36"/>
      <c r="C5731" s="38" t="s">
        <v>137</v>
      </c>
      <c r="D5731" s="41" t="str">
        <f>IF(Retenciones!$A173&lt;&gt;"",IF(ISNUMBER(SEARCH(" - ",Retenciones!$F173)),MID(Retenciones!$F173,SEARCH(" - ",Retenciones!$F173)+3,255),Retenciones!$F173),"")</f>
        <v/>
      </c>
      <c r="E5731" s="37"/>
    </row>
    <row r="5732" spans="2:5" ht="21.75" customHeight="1">
      <c r="B5732" s="36"/>
      <c r="C5732" s="38" t="s">
        <v>138</v>
      </c>
      <c r="D5732" s="41" t="str">
        <f>IF(Retenciones!$A173&lt;&gt;"",Retenciones!$A173&amp;" Nro. "&amp;TEXT(Retenciones!$C173,"000000000000"),"")</f>
        <v/>
      </c>
      <c r="E5732" s="37"/>
    </row>
    <row r="5733" spans="2:5">
      <c r="B5733" s="36"/>
      <c r="C5733" s="38" t="s">
        <v>139</v>
      </c>
      <c r="D5733" s="42" t="str">
        <f>IF(Retenciones!$A173&lt;&gt;"","$ "&amp;IF(MID(TEXT(INT(ROUND(Retenciones!$D173,2)),"000000000000"),1,3)&lt;&gt;"000",TEXT(VALUE(MID(TEXT(INT(ROUND(Retenciones!$D173,2)),"000000000000"),1,3)),"0")&amp;"."&amp;MID(TEXT(INT(ROUND(Retenciones!$D173,2)),"000000000000"),4,3)&amp;"."&amp;MID(TEXT(INT(ROUND(Retenciones!$D173,2)),"000000000000"),7,3)&amp;"."&amp;MID(TEXT(INT(ROUND(Retenciones!$D173,2)),"000000000000"),10,3),IF(MID(TEXT(INT(ROUND(Retenciones!$D173,2)),"000000000000"),4,3)&lt;&gt;"000",TEXT(VALUE(MID(TEXT(INT(ROUND(Retenciones!$D173,2)),"000000000000"),4,3)),"0")&amp;"."&amp;MID(TEXT(INT(ROUND(Retenciones!$D173,2)),"000000000000"),7,3)&amp;"."&amp;MID(TEXT(INT(ROUND(Retenciones!$D173,2)),"000000000000"),10,3),IF(MID(TEXT(INT(ROUND(Retenciones!$D173,2)),"000000000000"),7,3)&lt;&gt;"000",TEXT(VALUE(MID(TEXT(INT(ROUND(Retenciones!$D173,2)),"000000000000"),7,3)),"0")&amp;"."&amp;MID(TEXT(INT(ROUND(Retenciones!$D173,2)),"000000000000"),10,3),TEXT(VALUE(MID(TEXT(INT(ROUND(Retenciones!$D173,2)),"000000000000"),10,3)),"0"))))&amp;","&amp;TEXT(ROUND((ROUND(Retenciones!$D173,2)-INT(ROUND(Retenciones!$D173,2)))*100,0),"00"),"")</f>
        <v/>
      </c>
      <c r="E5733" s="37"/>
    </row>
    <row r="5734" spans="2:5">
      <c r="B5734" s="36"/>
      <c r="C5734" s="38" t="s">
        <v>140</v>
      </c>
      <c r="D5734" s="39" t="str">
        <f>IF(Retenciones!$A173&lt;&gt;"","NO","")</f>
        <v/>
      </c>
      <c r="E5734" s="37"/>
    </row>
    <row r="5735" spans="2:5">
      <c r="B5735" s="36"/>
      <c r="C5735" s="38" t="s">
        <v>141</v>
      </c>
      <c r="D5735" s="43" t="str">
        <f>IF(Retenciones!$A173&lt;&gt;"","$ "&amp;IF(MID(TEXT(INT(ROUND(Retenciones!$K173,2)),"000000000000"),1,3)&lt;&gt;"000",TEXT(VALUE(MID(TEXT(INT(ROUND(Retenciones!$K173,2)),"000000000000"),1,3)),"0")&amp;"."&amp;MID(TEXT(INT(ROUND(Retenciones!$K173,2)),"000000000000"),4,3)&amp;"."&amp;MID(TEXT(INT(ROUND(Retenciones!$K173,2)),"000000000000"),7,3)&amp;"."&amp;MID(TEXT(INT(ROUND(Retenciones!$K173,2)),"000000000000"),10,3),IF(MID(TEXT(INT(ROUND(Retenciones!$K173,2)),"000000000000"),4,3)&lt;&gt;"000",TEXT(VALUE(MID(TEXT(INT(ROUND(Retenciones!$K173,2)),"000000000000"),4,3)),"0")&amp;"."&amp;MID(TEXT(INT(ROUND(Retenciones!$K173,2)),"000000000000"),7,3)&amp;"."&amp;MID(TEXT(INT(ROUND(Retenciones!$K173,2)),"000000000000"),10,3),IF(MID(TEXT(INT(ROUND(Retenciones!$K173,2)),"000000000000"),7,3)&lt;&gt;"000",TEXT(VALUE(MID(TEXT(INT(ROUND(Retenciones!$K173,2)),"000000000000"),7,3)),"0")&amp;"."&amp;MID(TEXT(INT(ROUND(Retenciones!$K173,2)),"000000000000"),10,3),TEXT(VALUE(MID(TEXT(INT(ROUND(Retenciones!$K173,2)),"000000000000"),10,3)),"0"))))&amp;","&amp;TEXT(ROUND((ROUND(Retenciones!$K173,2)-INT(ROUND(Retenciones!$K173,2)))*100,0),"00"),"")</f>
        <v/>
      </c>
      <c r="E5735" s="37"/>
    </row>
    <row r="5736" spans="2:5">
      <c r="B5736" s="36"/>
      <c r="E5736" s="37"/>
    </row>
    <row r="5737" spans="2:5">
      <c r="B5737" s="36"/>
      <c r="E5737" s="37"/>
    </row>
    <row r="5738" spans="2:5">
      <c r="B5738" s="36"/>
      <c r="C5738" s="44" t="s">
        <v>142</v>
      </c>
      <c r="D5738" s="45"/>
      <c r="E5738" s="37"/>
    </row>
    <row r="5739" spans="2:5">
      <c r="B5739" s="36"/>
      <c r="E5739" s="37"/>
    </row>
    <row r="5740" spans="2:5">
      <c r="B5740" s="36"/>
      <c r="C5740" s="38" t="s">
        <v>143</v>
      </c>
      <c r="D5740" s="39" t="str">
        <f>IF(Retenciones!$A173&lt;&gt;"",'Datos del Cliente'!$C$7,"")</f>
        <v/>
      </c>
      <c r="E5740" s="37"/>
    </row>
    <row r="5741" spans="2:5">
      <c r="B5741" s="36"/>
      <c r="C5741" s="38" t="s">
        <v>144</v>
      </c>
      <c r="D5741" s="39" t="str">
        <f>IF(Retenciones!$A173&lt;&gt;"",'Datos del Cliente'!$C$14,"")</f>
        <v/>
      </c>
      <c r="E5741" s="37"/>
    </row>
    <row r="5742" spans="2:5">
      <c r="B5742" s="36"/>
      <c r="E5742" s="37"/>
    </row>
    <row r="5743" spans="2:5" ht="15" customHeight="1">
      <c r="B5743" s="36"/>
      <c r="C5743" s="84" t="s">
        <v>145</v>
      </c>
      <c r="D5743" s="84"/>
      <c r="E5743" s="37"/>
    </row>
    <row r="5744" spans="2:5">
      <c r="B5744" s="36"/>
      <c r="C5744" s="84"/>
      <c r="D5744" s="84"/>
      <c r="E5744" s="37"/>
    </row>
    <row r="5745" spans="2:5">
      <c r="B5745" s="36"/>
      <c r="C5745" s="84"/>
      <c r="D5745" s="84"/>
      <c r="E5745" s="37"/>
    </row>
    <row r="5746" spans="2:5">
      <c r="B5746" s="46"/>
      <c r="C5746" s="47"/>
      <c r="D5746" s="47"/>
      <c r="E5746" s="48"/>
    </row>
    <row r="5748" spans="2:5" ht="25.5" customHeight="1">
      <c r="B5748" s="34"/>
      <c r="C5748" s="85" t="s">
        <v>127</v>
      </c>
      <c r="D5748" s="85"/>
      <c r="E5748" s="35"/>
    </row>
    <row r="5749" spans="2:5">
      <c r="B5749" s="36"/>
      <c r="E5749" s="37"/>
    </row>
    <row r="5750" spans="2:5">
      <c r="B5750" s="36"/>
      <c r="C5750" s="38" t="s">
        <v>128</v>
      </c>
      <c r="D5750" s="39" t="str">
        <f>IF(Retenciones!$A174&lt;&gt;"","0000-"&amp;TEXT(Retenciones!$I174,"YYYY")&amp;"-"&amp;TEXT((N('Datos del Cliente'!$C$17)+COUNTIF(Retenciones!$A$5:$A174,"&lt;&gt;")),"000000"),"")</f>
        <v/>
      </c>
      <c r="E5750" s="37"/>
    </row>
    <row r="5751" spans="2:5">
      <c r="B5751" s="36"/>
      <c r="C5751" s="38" t="s">
        <v>129</v>
      </c>
      <c r="D5751" s="39" t="str">
        <f>IF(Retenciones!$A174&lt;&gt;"",TEXT(Retenciones!$I174,"DD/MM/YYYY"),"")</f>
        <v/>
      </c>
      <c r="E5751" s="37"/>
    </row>
    <row r="5752" spans="2:5">
      <c r="B5752" s="36"/>
      <c r="E5752" s="37"/>
    </row>
    <row r="5753" spans="2:5">
      <c r="B5753" s="36"/>
      <c r="C5753" s="86" t="s">
        <v>130</v>
      </c>
      <c r="D5753" s="86"/>
      <c r="E5753" s="37"/>
    </row>
    <row r="5754" spans="2:5">
      <c r="B5754" s="36"/>
      <c r="C5754" s="38" t="s">
        <v>131</v>
      </c>
      <c r="D5754" s="39" t="str">
        <f>IF(Retenciones!$A174&lt;&gt;"",'Datos del Cliente'!$C$7,"")</f>
        <v/>
      </c>
      <c r="E5754" s="37"/>
    </row>
    <row r="5755" spans="2:5">
      <c r="B5755" s="36"/>
      <c r="C5755" s="38" t="s">
        <v>132</v>
      </c>
      <c r="D5755" s="40" t="str">
        <f>IFERROR(IF(Retenciones!$A174&lt;&gt;"",+('Datos del Cliente'!$C$8),""),"")</f>
        <v/>
      </c>
      <c r="E5755" s="37"/>
    </row>
    <row r="5756" spans="2:5" ht="25.5" customHeight="1">
      <c r="B5756" s="36"/>
      <c r="C5756" s="38" t="s">
        <v>133</v>
      </c>
      <c r="D5756" s="41" t="str">
        <f>IF(Retenciones!$A174&lt;&gt;"",'Datos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756" s="37"/>
    </row>
    <row r="5757" spans="2:5">
      <c r="B5757" s="36"/>
      <c r="E5757" s="37"/>
    </row>
    <row r="5758" spans="2:5">
      <c r="B5758" s="36"/>
      <c r="C5758" s="86" t="s">
        <v>134</v>
      </c>
      <c r="D5758" s="86"/>
      <c r="E5758" s="37"/>
    </row>
    <row r="5759" spans="2:5">
      <c r="B5759" s="36"/>
      <c r="C5759" s="38" t="s">
        <v>131</v>
      </c>
      <c r="D5759" s="39" t="str">
        <f>IFERROR(IF(Retenciones!$A174&lt;&gt;"",INDEX('Sujetos Retenidos'!$B$5:$B$204,MATCH(Retenciones!$O174,'Sujetos Retenidos'!$A$5:$A$204,0)),""),"")</f>
        <v/>
      </c>
      <c r="E5759" s="37"/>
    </row>
    <row r="5760" spans="2:5">
      <c r="B5760" s="36"/>
      <c r="C5760" s="38" t="s">
        <v>132</v>
      </c>
      <c r="D5760" s="40" t="str">
        <f>IFERROR(IF(Retenciones!$A174&lt;&gt;"",+INDEX('Sujetos Retenidos'!$A$5:$A$204,MATCH(Retenciones!$O174,'Sujetos Retenidos'!$A$5:$A$204,0)),""),"")</f>
        <v/>
      </c>
      <c r="E5760" s="37"/>
    </row>
    <row r="5761" spans="2:5" ht="25.5" customHeight="1">
      <c r="B5761" s="36"/>
      <c r="C5761" s="38" t="s">
        <v>133</v>
      </c>
      <c r="D5761" s="41" t="str">
        <f>IFERROR(IF(Retenciones!$A174&lt;&gt;"",INDEX('Sujetos Retenidos'!$C$5:$C$204,MATCH(Retenciones!$O174,'Sujetos Retenidos'!$A$5:$A$204,0))&amp;" Localidad: "&amp;INDEX('Sujetos Retenidos'!$D$5:$D$204,MATCH(Retenciones!$O174,'Sujetos Retenidos'!$A$5:$A$204,0))&amp;" Provincia: "&amp;IF(ISNUMBER(SEARCH(" - ",INDEX('Sujetos Retenidos'!$E$5:$E$204,MATCH(Retenciones!$O174,'Sujetos Retenidos'!$A$5:$A$204,0)))),MID(INDEX('Sujetos Retenidos'!$E$5:$E$204,MATCH(Retenciones!$O174,'Sujetos Retenidos'!$A$5:$A$204,0)),SEARCH(" - ",INDEX('Sujetos Retenidos'!$E$5:$E$204,MATCH(Retenciones!$O174,'Sujetos Retenidos'!$A$5:$A$204,0)))+3,255),INDEX('Sujetos Retenidos'!$E$5:$E$204,MATCH(Retenciones!$O174,'Sujetos Retenidos'!$A$5:$A$204,0)))&amp;" C.P.: "&amp;INDEX('Sujetos Retenidos'!$F$5:$F$204,MATCH(Retenciones!$O174,'Sujetos Retenidos'!$A$5:$A$204,0)),""),"")</f>
        <v/>
      </c>
      <c r="E5761" s="37"/>
    </row>
    <row r="5762" spans="2:5">
      <c r="B5762" s="36"/>
      <c r="E5762" s="37"/>
    </row>
    <row r="5763" spans="2:5">
      <c r="B5763" s="36"/>
      <c r="C5763" s="86" t="s">
        <v>135</v>
      </c>
      <c r="D5763" s="86"/>
      <c r="E5763" s="37"/>
    </row>
    <row r="5764" spans="2:5" ht="21.75" customHeight="1">
      <c r="B5764" s="36"/>
      <c r="C5764" s="38" t="s">
        <v>136</v>
      </c>
      <c r="D5764" s="41" t="str">
        <f>IF(Retenciones!$A174&lt;&gt;"",SUBSTITUTE(IF(ISNUMBER(SEARCH(" (",IF(ISNUMBER(SEARCH(" - ",Retenciones!$E174)),MID(Retenciones!$E174,SEARCH(" - ",Retenciones!$E174)+3,255),Retenciones!$E174))),LEFT(IF(ISNUMBER(SEARCH(" - ",Retenciones!$E174)),MID(Retenciones!$E174,SEARCH(" - ",Retenciones!$E174)+3,255),Retenciones!$E174),SEARCH(" (",IF(ISNUMBER(SEARCH(" - ",Retenciones!$E174)),MID(Retenciones!$E174,SEARCH(" - ",Retenciones!$E174)+3,255),Retenciones!$E174))-1),IF(ISNUMBER(SEARCH(" - ",Retenciones!$E174)),MID(Retenciones!$E174,SEARCH(" - ",Retenciones!$E174)+3,255),Retenciones!$E174)),"—","-"),"")</f>
        <v/>
      </c>
      <c r="E5764" s="37"/>
    </row>
    <row r="5765" spans="2:5" ht="21.75" customHeight="1">
      <c r="B5765" s="36"/>
      <c r="C5765" s="38" t="s">
        <v>137</v>
      </c>
      <c r="D5765" s="41" t="str">
        <f>IF(Retenciones!$A174&lt;&gt;"",IF(ISNUMBER(SEARCH(" - ",Retenciones!$F174)),MID(Retenciones!$F174,SEARCH(" - ",Retenciones!$F174)+3,255),Retenciones!$F174),"")</f>
        <v/>
      </c>
      <c r="E5765" s="37"/>
    </row>
    <row r="5766" spans="2:5" ht="21.75" customHeight="1">
      <c r="B5766" s="36"/>
      <c r="C5766" s="38" t="s">
        <v>138</v>
      </c>
      <c r="D5766" s="41" t="str">
        <f>IF(Retenciones!$A174&lt;&gt;"",Retenciones!$A174&amp;" Nro. "&amp;TEXT(Retenciones!$C174,"000000000000"),"")</f>
        <v/>
      </c>
      <c r="E5766" s="37"/>
    </row>
    <row r="5767" spans="2:5">
      <c r="B5767" s="36"/>
      <c r="C5767" s="38" t="s">
        <v>139</v>
      </c>
      <c r="D5767" s="42" t="str">
        <f>IF(Retenciones!$A174&lt;&gt;"","$ "&amp;IF(MID(TEXT(INT(ROUND(Retenciones!$D174,2)),"000000000000"),1,3)&lt;&gt;"000",TEXT(VALUE(MID(TEXT(INT(ROUND(Retenciones!$D174,2)),"000000000000"),1,3)),"0")&amp;"."&amp;MID(TEXT(INT(ROUND(Retenciones!$D174,2)),"000000000000"),4,3)&amp;"."&amp;MID(TEXT(INT(ROUND(Retenciones!$D174,2)),"000000000000"),7,3)&amp;"."&amp;MID(TEXT(INT(ROUND(Retenciones!$D174,2)),"000000000000"),10,3),IF(MID(TEXT(INT(ROUND(Retenciones!$D174,2)),"000000000000"),4,3)&lt;&gt;"000",TEXT(VALUE(MID(TEXT(INT(ROUND(Retenciones!$D174,2)),"000000000000"),4,3)),"0")&amp;"."&amp;MID(TEXT(INT(ROUND(Retenciones!$D174,2)),"000000000000"),7,3)&amp;"."&amp;MID(TEXT(INT(ROUND(Retenciones!$D174,2)),"000000000000"),10,3),IF(MID(TEXT(INT(ROUND(Retenciones!$D174,2)),"000000000000"),7,3)&lt;&gt;"000",TEXT(VALUE(MID(TEXT(INT(ROUND(Retenciones!$D174,2)),"000000000000"),7,3)),"0")&amp;"."&amp;MID(TEXT(INT(ROUND(Retenciones!$D174,2)),"000000000000"),10,3),TEXT(VALUE(MID(TEXT(INT(ROUND(Retenciones!$D174,2)),"000000000000"),10,3)),"0"))))&amp;","&amp;TEXT(ROUND((ROUND(Retenciones!$D174,2)-INT(ROUND(Retenciones!$D174,2)))*100,0),"00"),"")</f>
        <v/>
      </c>
      <c r="E5767" s="37"/>
    </row>
    <row r="5768" spans="2:5">
      <c r="B5768" s="36"/>
      <c r="C5768" s="38" t="s">
        <v>140</v>
      </c>
      <c r="D5768" s="39" t="str">
        <f>IF(Retenciones!$A174&lt;&gt;"","NO","")</f>
        <v/>
      </c>
      <c r="E5768" s="37"/>
    </row>
    <row r="5769" spans="2:5">
      <c r="B5769" s="36"/>
      <c r="C5769" s="38" t="s">
        <v>141</v>
      </c>
      <c r="D5769" s="43" t="str">
        <f>IF(Retenciones!$A174&lt;&gt;"","$ "&amp;IF(MID(TEXT(INT(ROUND(Retenciones!$K174,2)),"000000000000"),1,3)&lt;&gt;"000",TEXT(VALUE(MID(TEXT(INT(ROUND(Retenciones!$K174,2)),"000000000000"),1,3)),"0")&amp;"."&amp;MID(TEXT(INT(ROUND(Retenciones!$K174,2)),"000000000000"),4,3)&amp;"."&amp;MID(TEXT(INT(ROUND(Retenciones!$K174,2)),"000000000000"),7,3)&amp;"."&amp;MID(TEXT(INT(ROUND(Retenciones!$K174,2)),"000000000000"),10,3),IF(MID(TEXT(INT(ROUND(Retenciones!$K174,2)),"000000000000"),4,3)&lt;&gt;"000",TEXT(VALUE(MID(TEXT(INT(ROUND(Retenciones!$K174,2)),"000000000000"),4,3)),"0")&amp;"."&amp;MID(TEXT(INT(ROUND(Retenciones!$K174,2)),"000000000000"),7,3)&amp;"."&amp;MID(TEXT(INT(ROUND(Retenciones!$K174,2)),"000000000000"),10,3),IF(MID(TEXT(INT(ROUND(Retenciones!$K174,2)),"000000000000"),7,3)&lt;&gt;"000",TEXT(VALUE(MID(TEXT(INT(ROUND(Retenciones!$K174,2)),"000000000000"),7,3)),"0")&amp;"."&amp;MID(TEXT(INT(ROUND(Retenciones!$K174,2)),"000000000000"),10,3),TEXT(VALUE(MID(TEXT(INT(ROUND(Retenciones!$K174,2)),"000000000000"),10,3)),"0"))))&amp;","&amp;TEXT(ROUND((ROUND(Retenciones!$K174,2)-INT(ROUND(Retenciones!$K174,2)))*100,0),"00"),"")</f>
        <v/>
      </c>
      <c r="E5769" s="37"/>
    </row>
    <row r="5770" spans="2:5">
      <c r="B5770" s="36"/>
      <c r="E5770" s="37"/>
    </row>
    <row r="5771" spans="2:5">
      <c r="B5771" s="36"/>
      <c r="E5771" s="37"/>
    </row>
    <row r="5772" spans="2:5">
      <c r="B5772" s="36"/>
      <c r="C5772" s="44" t="s">
        <v>142</v>
      </c>
      <c r="D5772" s="45"/>
      <c r="E5772" s="37"/>
    </row>
    <row r="5773" spans="2:5">
      <c r="B5773" s="36"/>
      <c r="E5773" s="37"/>
    </row>
    <row r="5774" spans="2:5">
      <c r="B5774" s="36"/>
      <c r="C5774" s="38" t="s">
        <v>143</v>
      </c>
      <c r="D5774" s="39" t="str">
        <f>IF(Retenciones!$A174&lt;&gt;"",'Datos del Cliente'!$C$7,"")</f>
        <v/>
      </c>
      <c r="E5774" s="37"/>
    </row>
    <row r="5775" spans="2:5">
      <c r="B5775" s="36"/>
      <c r="C5775" s="38" t="s">
        <v>144</v>
      </c>
      <c r="D5775" s="39" t="str">
        <f>IF(Retenciones!$A174&lt;&gt;"",'Datos del Cliente'!$C$14,"")</f>
        <v/>
      </c>
      <c r="E5775" s="37"/>
    </row>
    <row r="5776" spans="2:5">
      <c r="B5776" s="36"/>
      <c r="E5776" s="37"/>
    </row>
    <row r="5777" spans="2:5" ht="15" customHeight="1">
      <c r="B5777" s="36"/>
      <c r="C5777" s="84" t="s">
        <v>145</v>
      </c>
      <c r="D5777" s="84"/>
      <c r="E5777" s="37"/>
    </row>
    <row r="5778" spans="2:5">
      <c r="B5778" s="36"/>
      <c r="C5778" s="84"/>
      <c r="D5778" s="84"/>
      <c r="E5778" s="37"/>
    </row>
    <row r="5779" spans="2:5">
      <c r="B5779" s="36"/>
      <c r="C5779" s="84"/>
      <c r="D5779" s="84"/>
      <c r="E5779" s="37"/>
    </row>
    <row r="5780" spans="2:5">
      <c r="B5780" s="46"/>
      <c r="C5780" s="47"/>
      <c r="D5780" s="47"/>
      <c r="E5780" s="48"/>
    </row>
    <row r="5782" spans="2:5" ht="25.5" customHeight="1">
      <c r="B5782" s="34"/>
      <c r="C5782" s="85" t="s">
        <v>127</v>
      </c>
      <c r="D5782" s="85"/>
      <c r="E5782" s="35"/>
    </row>
    <row r="5783" spans="2:5">
      <c r="B5783" s="36"/>
      <c r="E5783" s="37"/>
    </row>
    <row r="5784" spans="2:5">
      <c r="B5784" s="36"/>
      <c r="C5784" s="38" t="s">
        <v>128</v>
      </c>
      <c r="D5784" s="39" t="str">
        <f>IF(Retenciones!$A175&lt;&gt;"","0000-"&amp;TEXT(Retenciones!$I175,"YYYY")&amp;"-"&amp;TEXT((N('Datos del Cliente'!$C$17)+COUNTIF(Retenciones!$A$5:$A175,"&lt;&gt;")),"000000"),"")</f>
        <v/>
      </c>
      <c r="E5784" s="37"/>
    </row>
    <row r="5785" spans="2:5">
      <c r="B5785" s="36"/>
      <c r="C5785" s="38" t="s">
        <v>129</v>
      </c>
      <c r="D5785" s="39" t="str">
        <f>IF(Retenciones!$A175&lt;&gt;"",TEXT(Retenciones!$I175,"DD/MM/YYYY"),"")</f>
        <v/>
      </c>
      <c r="E5785" s="37"/>
    </row>
    <row r="5786" spans="2:5">
      <c r="B5786" s="36"/>
      <c r="E5786" s="37"/>
    </row>
    <row r="5787" spans="2:5">
      <c r="B5787" s="36"/>
      <c r="C5787" s="86" t="s">
        <v>130</v>
      </c>
      <c r="D5787" s="86"/>
      <c r="E5787" s="37"/>
    </row>
    <row r="5788" spans="2:5">
      <c r="B5788" s="36"/>
      <c r="C5788" s="38" t="s">
        <v>131</v>
      </c>
      <c r="D5788" s="39" t="str">
        <f>IF(Retenciones!$A175&lt;&gt;"",'Datos del Cliente'!$C$7,"")</f>
        <v/>
      </c>
      <c r="E5788" s="37"/>
    </row>
    <row r="5789" spans="2:5">
      <c r="B5789" s="36"/>
      <c r="C5789" s="38" t="s">
        <v>132</v>
      </c>
      <c r="D5789" s="40" t="str">
        <f>IFERROR(IF(Retenciones!$A175&lt;&gt;"",+('Datos del Cliente'!$C$8),""),"")</f>
        <v/>
      </c>
      <c r="E5789" s="37"/>
    </row>
    <row r="5790" spans="2:5" ht="25.5" customHeight="1">
      <c r="B5790" s="36"/>
      <c r="C5790" s="38" t="s">
        <v>133</v>
      </c>
      <c r="D5790" s="41" t="str">
        <f>IF(Retenciones!$A175&lt;&gt;"",'Datos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790" s="37"/>
    </row>
    <row r="5791" spans="2:5">
      <c r="B5791" s="36"/>
      <c r="E5791" s="37"/>
    </row>
    <row r="5792" spans="2:5">
      <c r="B5792" s="36"/>
      <c r="C5792" s="86" t="s">
        <v>134</v>
      </c>
      <c r="D5792" s="86"/>
      <c r="E5792" s="37"/>
    </row>
    <row r="5793" spans="2:5">
      <c r="B5793" s="36"/>
      <c r="C5793" s="38" t="s">
        <v>131</v>
      </c>
      <c r="D5793" s="39" t="str">
        <f>IFERROR(IF(Retenciones!$A175&lt;&gt;"",INDEX('Sujetos Retenidos'!$B$5:$B$204,MATCH(Retenciones!$O175,'Sujetos Retenidos'!$A$5:$A$204,0)),""),"")</f>
        <v/>
      </c>
      <c r="E5793" s="37"/>
    </row>
    <row r="5794" spans="2:5">
      <c r="B5794" s="36"/>
      <c r="C5794" s="38" t="s">
        <v>132</v>
      </c>
      <c r="D5794" s="40" t="str">
        <f>IFERROR(IF(Retenciones!$A175&lt;&gt;"",+INDEX('Sujetos Retenidos'!$A$5:$A$204,MATCH(Retenciones!$O175,'Sujetos Retenidos'!$A$5:$A$204,0)),""),"")</f>
        <v/>
      </c>
      <c r="E5794" s="37"/>
    </row>
    <row r="5795" spans="2:5" ht="25.5" customHeight="1">
      <c r="B5795" s="36"/>
      <c r="C5795" s="38" t="s">
        <v>133</v>
      </c>
      <c r="D5795" s="41" t="str">
        <f>IFERROR(IF(Retenciones!$A175&lt;&gt;"",INDEX('Sujetos Retenidos'!$C$5:$C$204,MATCH(Retenciones!$O175,'Sujetos Retenidos'!$A$5:$A$204,0))&amp;" Localidad: "&amp;INDEX('Sujetos Retenidos'!$D$5:$D$204,MATCH(Retenciones!$O175,'Sujetos Retenidos'!$A$5:$A$204,0))&amp;" Provincia: "&amp;IF(ISNUMBER(SEARCH(" - ",INDEX('Sujetos Retenidos'!$E$5:$E$204,MATCH(Retenciones!$O175,'Sujetos Retenidos'!$A$5:$A$204,0)))),MID(INDEX('Sujetos Retenidos'!$E$5:$E$204,MATCH(Retenciones!$O175,'Sujetos Retenidos'!$A$5:$A$204,0)),SEARCH(" - ",INDEX('Sujetos Retenidos'!$E$5:$E$204,MATCH(Retenciones!$O175,'Sujetos Retenidos'!$A$5:$A$204,0)))+3,255),INDEX('Sujetos Retenidos'!$E$5:$E$204,MATCH(Retenciones!$O175,'Sujetos Retenidos'!$A$5:$A$204,0)))&amp;" C.P.: "&amp;INDEX('Sujetos Retenidos'!$F$5:$F$204,MATCH(Retenciones!$O175,'Sujetos Retenidos'!$A$5:$A$204,0)),""),"")</f>
        <v/>
      </c>
      <c r="E5795" s="37"/>
    </row>
    <row r="5796" spans="2:5">
      <c r="B5796" s="36"/>
      <c r="E5796" s="37"/>
    </row>
    <row r="5797" spans="2:5">
      <c r="B5797" s="36"/>
      <c r="C5797" s="86" t="s">
        <v>135</v>
      </c>
      <c r="D5797" s="86"/>
      <c r="E5797" s="37"/>
    </row>
    <row r="5798" spans="2:5" ht="21.75" customHeight="1">
      <c r="B5798" s="36"/>
      <c r="C5798" s="38" t="s">
        <v>136</v>
      </c>
      <c r="D5798" s="41" t="str">
        <f>IF(Retenciones!$A175&lt;&gt;"",SUBSTITUTE(IF(ISNUMBER(SEARCH(" (",IF(ISNUMBER(SEARCH(" - ",Retenciones!$E175)),MID(Retenciones!$E175,SEARCH(" - ",Retenciones!$E175)+3,255),Retenciones!$E175))),LEFT(IF(ISNUMBER(SEARCH(" - ",Retenciones!$E175)),MID(Retenciones!$E175,SEARCH(" - ",Retenciones!$E175)+3,255),Retenciones!$E175),SEARCH(" (",IF(ISNUMBER(SEARCH(" - ",Retenciones!$E175)),MID(Retenciones!$E175,SEARCH(" - ",Retenciones!$E175)+3,255),Retenciones!$E175))-1),IF(ISNUMBER(SEARCH(" - ",Retenciones!$E175)),MID(Retenciones!$E175,SEARCH(" - ",Retenciones!$E175)+3,255),Retenciones!$E175)),"—","-"),"")</f>
        <v/>
      </c>
      <c r="E5798" s="37"/>
    </row>
    <row r="5799" spans="2:5" ht="21.75" customHeight="1">
      <c r="B5799" s="36"/>
      <c r="C5799" s="38" t="s">
        <v>137</v>
      </c>
      <c r="D5799" s="41" t="str">
        <f>IF(Retenciones!$A175&lt;&gt;"",IF(ISNUMBER(SEARCH(" - ",Retenciones!$F175)),MID(Retenciones!$F175,SEARCH(" - ",Retenciones!$F175)+3,255),Retenciones!$F175),"")</f>
        <v/>
      </c>
      <c r="E5799" s="37"/>
    </row>
    <row r="5800" spans="2:5" ht="21.75" customHeight="1">
      <c r="B5800" s="36"/>
      <c r="C5800" s="38" t="s">
        <v>138</v>
      </c>
      <c r="D5800" s="41" t="str">
        <f>IF(Retenciones!$A175&lt;&gt;"",Retenciones!$A175&amp;" Nro. "&amp;TEXT(Retenciones!$C175,"000000000000"),"")</f>
        <v/>
      </c>
      <c r="E5800" s="37"/>
    </row>
    <row r="5801" spans="2:5">
      <c r="B5801" s="36"/>
      <c r="C5801" s="38" t="s">
        <v>139</v>
      </c>
      <c r="D5801" s="42" t="str">
        <f>IF(Retenciones!$A175&lt;&gt;"","$ "&amp;IF(MID(TEXT(INT(ROUND(Retenciones!$D175,2)),"000000000000"),1,3)&lt;&gt;"000",TEXT(VALUE(MID(TEXT(INT(ROUND(Retenciones!$D175,2)),"000000000000"),1,3)),"0")&amp;"."&amp;MID(TEXT(INT(ROUND(Retenciones!$D175,2)),"000000000000"),4,3)&amp;"."&amp;MID(TEXT(INT(ROUND(Retenciones!$D175,2)),"000000000000"),7,3)&amp;"."&amp;MID(TEXT(INT(ROUND(Retenciones!$D175,2)),"000000000000"),10,3),IF(MID(TEXT(INT(ROUND(Retenciones!$D175,2)),"000000000000"),4,3)&lt;&gt;"000",TEXT(VALUE(MID(TEXT(INT(ROUND(Retenciones!$D175,2)),"000000000000"),4,3)),"0")&amp;"."&amp;MID(TEXT(INT(ROUND(Retenciones!$D175,2)),"000000000000"),7,3)&amp;"."&amp;MID(TEXT(INT(ROUND(Retenciones!$D175,2)),"000000000000"),10,3),IF(MID(TEXT(INT(ROUND(Retenciones!$D175,2)),"000000000000"),7,3)&lt;&gt;"000",TEXT(VALUE(MID(TEXT(INT(ROUND(Retenciones!$D175,2)),"000000000000"),7,3)),"0")&amp;"."&amp;MID(TEXT(INT(ROUND(Retenciones!$D175,2)),"000000000000"),10,3),TEXT(VALUE(MID(TEXT(INT(ROUND(Retenciones!$D175,2)),"000000000000"),10,3)),"0"))))&amp;","&amp;TEXT(ROUND((ROUND(Retenciones!$D175,2)-INT(ROUND(Retenciones!$D175,2)))*100,0),"00"),"")</f>
        <v/>
      </c>
      <c r="E5801" s="37"/>
    </row>
    <row r="5802" spans="2:5">
      <c r="B5802" s="36"/>
      <c r="C5802" s="38" t="s">
        <v>140</v>
      </c>
      <c r="D5802" s="39" t="str">
        <f>IF(Retenciones!$A175&lt;&gt;"","NO","")</f>
        <v/>
      </c>
      <c r="E5802" s="37"/>
    </row>
    <row r="5803" spans="2:5">
      <c r="B5803" s="36"/>
      <c r="C5803" s="38" t="s">
        <v>141</v>
      </c>
      <c r="D5803" s="43" t="str">
        <f>IF(Retenciones!$A175&lt;&gt;"","$ "&amp;IF(MID(TEXT(INT(ROUND(Retenciones!$K175,2)),"000000000000"),1,3)&lt;&gt;"000",TEXT(VALUE(MID(TEXT(INT(ROUND(Retenciones!$K175,2)),"000000000000"),1,3)),"0")&amp;"."&amp;MID(TEXT(INT(ROUND(Retenciones!$K175,2)),"000000000000"),4,3)&amp;"."&amp;MID(TEXT(INT(ROUND(Retenciones!$K175,2)),"000000000000"),7,3)&amp;"."&amp;MID(TEXT(INT(ROUND(Retenciones!$K175,2)),"000000000000"),10,3),IF(MID(TEXT(INT(ROUND(Retenciones!$K175,2)),"000000000000"),4,3)&lt;&gt;"000",TEXT(VALUE(MID(TEXT(INT(ROUND(Retenciones!$K175,2)),"000000000000"),4,3)),"0")&amp;"."&amp;MID(TEXT(INT(ROUND(Retenciones!$K175,2)),"000000000000"),7,3)&amp;"."&amp;MID(TEXT(INT(ROUND(Retenciones!$K175,2)),"000000000000"),10,3),IF(MID(TEXT(INT(ROUND(Retenciones!$K175,2)),"000000000000"),7,3)&lt;&gt;"000",TEXT(VALUE(MID(TEXT(INT(ROUND(Retenciones!$K175,2)),"000000000000"),7,3)),"0")&amp;"."&amp;MID(TEXT(INT(ROUND(Retenciones!$K175,2)),"000000000000"),10,3),TEXT(VALUE(MID(TEXT(INT(ROUND(Retenciones!$K175,2)),"000000000000"),10,3)),"0"))))&amp;","&amp;TEXT(ROUND((ROUND(Retenciones!$K175,2)-INT(ROUND(Retenciones!$K175,2)))*100,0),"00"),"")</f>
        <v/>
      </c>
      <c r="E5803" s="37"/>
    </row>
    <row r="5804" spans="2:5">
      <c r="B5804" s="36"/>
      <c r="E5804" s="37"/>
    </row>
    <row r="5805" spans="2:5">
      <c r="B5805" s="36"/>
      <c r="E5805" s="37"/>
    </row>
    <row r="5806" spans="2:5">
      <c r="B5806" s="36"/>
      <c r="C5806" s="44" t="s">
        <v>142</v>
      </c>
      <c r="D5806" s="45"/>
      <c r="E5806" s="37"/>
    </row>
    <row r="5807" spans="2:5">
      <c r="B5807" s="36"/>
      <c r="E5807" s="37"/>
    </row>
    <row r="5808" spans="2:5">
      <c r="B5808" s="36"/>
      <c r="C5808" s="38" t="s">
        <v>143</v>
      </c>
      <c r="D5808" s="39" t="str">
        <f>IF(Retenciones!$A175&lt;&gt;"",'Datos del Cliente'!$C$7,"")</f>
        <v/>
      </c>
      <c r="E5808" s="37"/>
    </row>
    <row r="5809" spans="2:5">
      <c r="B5809" s="36"/>
      <c r="C5809" s="38" t="s">
        <v>144</v>
      </c>
      <c r="D5809" s="39" t="str">
        <f>IF(Retenciones!$A175&lt;&gt;"",'Datos del Cliente'!$C$14,"")</f>
        <v/>
      </c>
      <c r="E5809" s="37"/>
    </row>
    <row r="5810" spans="2:5">
      <c r="B5810" s="36"/>
      <c r="E5810" s="37"/>
    </row>
    <row r="5811" spans="2:5" ht="15" customHeight="1">
      <c r="B5811" s="36"/>
      <c r="C5811" s="84" t="s">
        <v>145</v>
      </c>
      <c r="D5811" s="84"/>
      <c r="E5811" s="37"/>
    </row>
    <row r="5812" spans="2:5">
      <c r="B5812" s="36"/>
      <c r="C5812" s="84"/>
      <c r="D5812" s="84"/>
      <c r="E5812" s="37"/>
    </row>
    <row r="5813" spans="2:5">
      <c r="B5813" s="36"/>
      <c r="C5813" s="84"/>
      <c r="D5813" s="84"/>
      <c r="E5813" s="37"/>
    </row>
    <row r="5814" spans="2:5">
      <c r="B5814" s="46"/>
      <c r="C5814" s="47"/>
      <c r="D5814" s="47"/>
      <c r="E5814" s="48"/>
    </row>
    <row r="5816" spans="2:5" ht="25.5" customHeight="1">
      <c r="B5816" s="34"/>
      <c r="C5816" s="85" t="s">
        <v>127</v>
      </c>
      <c r="D5816" s="85"/>
      <c r="E5816" s="35"/>
    </row>
    <row r="5817" spans="2:5">
      <c r="B5817" s="36"/>
      <c r="E5817" s="37"/>
    </row>
    <row r="5818" spans="2:5">
      <c r="B5818" s="36"/>
      <c r="C5818" s="38" t="s">
        <v>128</v>
      </c>
      <c r="D5818" s="39" t="str">
        <f>IF(Retenciones!$A176&lt;&gt;"","0000-"&amp;TEXT(Retenciones!$I176,"YYYY")&amp;"-"&amp;TEXT((N('Datos del Cliente'!$C$17)+COUNTIF(Retenciones!$A$5:$A176,"&lt;&gt;")),"000000"),"")</f>
        <v/>
      </c>
      <c r="E5818" s="37"/>
    </row>
    <row r="5819" spans="2:5">
      <c r="B5819" s="36"/>
      <c r="C5819" s="38" t="s">
        <v>129</v>
      </c>
      <c r="D5819" s="39" t="str">
        <f>IF(Retenciones!$A176&lt;&gt;"",TEXT(Retenciones!$I176,"DD/MM/YYYY"),"")</f>
        <v/>
      </c>
      <c r="E5819" s="37"/>
    </row>
    <row r="5820" spans="2:5">
      <c r="B5820" s="36"/>
      <c r="E5820" s="37"/>
    </row>
    <row r="5821" spans="2:5">
      <c r="B5821" s="36"/>
      <c r="C5821" s="86" t="s">
        <v>130</v>
      </c>
      <c r="D5821" s="86"/>
      <c r="E5821" s="37"/>
    </row>
    <row r="5822" spans="2:5">
      <c r="B5822" s="36"/>
      <c r="C5822" s="38" t="s">
        <v>131</v>
      </c>
      <c r="D5822" s="39" t="str">
        <f>IF(Retenciones!$A176&lt;&gt;"",'Datos del Cliente'!$C$7,"")</f>
        <v/>
      </c>
      <c r="E5822" s="37"/>
    </row>
    <row r="5823" spans="2:5">
      <c r="B5823" s="36"/>
      <c r="C5823" s="38" t="s">
        <v>132</v>
      </c>
      <c r="D5823" s="40" t="str">
        <f>IFERROR(IF(Retenciones!$A176&lt;&gt;"",+('Datos del Cliente'!$C$8),""),"")</f>
        <v/>
      </c>
      <c r="E5823" s="37"/>
    </row>
    <row r="5824" spans="2:5" ht="25.5" customHeight="1">
      <c r="B5824" s="36"/>
      <c r="C5824" s="38" t="s">
        <v>133</v>
      </c>
      <c r="D5824" s="41" t="str">
        <f>IF(Retenciones!$A176&lt;&gt;"",'Datos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824" s="37"/>
    </row>
    <row r="5825" spans="2:5">
      <c r="B5825" s="36"/>
      <c r="E5825" s="37"/>
    </row>
    <row r="5826" spans="2:5">
      <c r="B5826" s="36"/>
      <c r="C5826" s="86" t="s">
        <v>134</v>
      </c>
      <c r="D5826" s="86"/>
      <c r="E5826" s="37"/>
    </row>
    <row r="5827" spans="2:5">
      <c r="B5827" s="36"/>
      <c r="C5827" s="38" t="s">
        <v>131</v>
      </c>
      <c r="D5827" s="39" t="str">
        <f>IFERROR(IF(Retenciones!$A176&lt;&gt;"",INDEX('Sujetos Retenidos'!$B$5:$B$204,MATCH(Retenciones!$O176,'Sujetos Retenidos'!$A$5:$A$204,0)),""),"")</f>
        <v/>
      </c>
      <c r="E5827" s="37"/>
    </row>
    <row r="5828" spans="2:5">
      <c r="B5828" s="36"/>
      <c r="C5828" s="38" t="s">
        <v>132</v>
      </c>
      <c r="D5828" s="40" t="str">
        <f>IFERROR(IF(Retenciones!$A176&lt;&gt;"",+INDEX('Sujetos Retenidos'!$A$5:$A$204,MATCH(Retenciones!$O176,'Sujetos Retenidos'!$A$5:$A$204,0)),""),"")</f>
        <v/>
      </c>
      <c r="E5828" s="37"/>
    </row>
    <row r="5829" spans="2:5" ht="25.5" customHeight="1">
      <c r="B5829" s="36"/>
      <c r="C5829" s="38" t="s">
        <v>133</v>
      </c>
      <c r="D5829" s="41" t="str">
        <f>IFERROR(IF(Retenciones!$A176&lt;&gt;"",INDEX('Sujetos Retenidos'!$C$5:$C$204,MATCH(Retenciones!$O176,'Sujetos Retenidos'!$A$5:$A$204,0))&amp;" Localidad: "&amp;INDEX('Sujetos Retenidos'!$D$5:$D$204,MATCH(Retenciones!$O176,'Sujetos Retenidos'!$A$5:$A$204,0))&amp;" Provincia: "&amp;IF(ISNUMBER(SEARCH(" - ",INDEX('Sujetos Retenidos'!$E$5:$E$204,MATCH(Retenciones!$O176,'Sujetos Retenidos'!$A$5:$A$204,0)))),MID(INDEX('Sujetos Retenidos'!$E$5:$E$204,MATCH(Retenciones!$O176,'Sujetos Retenidos'!$A$5:$A$204,0)),SEARCH(" - ",INDEX('Sujetos Retenidos'!$E$5:$E$204,MATCH(Retenciones!$O176,'Sujetos Retenidos'!$A$5:$A$204,0)))+3,255),INDEX('Sujetos Retenidos'!$E$5:$E$204,MATCH(Retenciones!$O176,'Sujetos Retenidos'!$A$5:$A$204,0)))&amp;" C.P.: "&amp;INDEX('Sujetos Retenidos'!$F$5:$F$204,MATCH(Retenciones!$O176,'Sujetos Retenidos'!$A$5:$A$204,0)),""),"")</f>
        <v/>
      </c>
      <c r="E5829" s="37"/>
    </row>
    <row r="5830" spans="2:5">
      <c r="B5830" s="36"/>
      <c r="E5830" s="37"/>
    </row>
    <row r="5831" spans="2:5">
      <c r="B5831" s="36"/>
      <c r="C5831" s="86" t="s">
        <v>135</v>
      </c>
      <c r="D5831" s="86"/>
      <c r="E5831" s="37"/>
    </row>
    <row r="5832" spans="2:5" ht="21.75" customHeight="1">
      <c r="B5832" s="36"/>
      <c r="C5832" s="38" t="s">
        <v>136</v>
      </c>
      <c r="D5832" s="41" t="str">
        <f>IF(Retenciones!$A176&lt;&gt;"",SUBSTITUTE(IF(ISNUMBER(SEARCH(" (",IF(ISNUMBER(SEARCH(" - ",Retenciones!$E176)),MID(Retenciones!$E176,SEARCH(" - ",Retenciones!$E176)+3,255),Retenciones!$E176))),LEFT(IF(ISNUMBER(SEARCH(" - ",Retenciones!$E176)),MID(Retenciones!$E176,SEARCH(" - ",Retenciones!$E176)+3,255),Retenciones!$E176),SEARCH(" (",IF(ISNUMBER(SEARCH(" - ",Retenciones!$E176)),MID(Retenciones!$E176,SEARCH(" - ",Retenciones!$E176)+3,255),Retenciones!$E176))-1),IF(ISNUMBER(SEARCH(" - ",Retenciones!$E176)),MID(Retenciones!$E176,SEARCH(" - ",Retenciones!$E176)+3,255),Retenciones!$E176)),"—","-"),"")</f>
        <v/>
      </c>
      <c r="E5832" s="37"/>
    </row>
    <row r="5833" spans="2:5" ht="21.75" customHeight="1">
      <c r="B5833" s="36"/>
      <c r="C5833" s="38" t="s">
        <v>137</v>
      </c>
      <c r="D5833" s="41" t="str">
        <f>IF(Retenciones!$A176&lt;&gt;"",IF(ISNUMBER(SEARCH(" - ",Retenciones!$F176)),MID(Retenciones!$F176,SEARCH(" - ",Retenciones!$F176)+3,255),Retenciones!$F176),"")</f>
        <v/>
      </c>
      <c r="E5833" s="37"/>
    </row>
    <row r="5834" spans="2:5" ht="21.75" customHeight="1">
      <c r="B5834" s="36"/>
      <c r="C5834" s="38" t="s">
        <v>138</v>
      </c>
      <c r="D5834" s="41" t="str">
        <f>IF(Retenciones!$A176&lt;&gt;"",Retenciones!$A176&amp;" Nro. "&amp;TEXT(Retenciones!$C176,"000000000000"),"")</f>
        <v/>
      </c>
      <c r="E5834" s="37"/>
    </row>
    <row r="5835" spans="2:5">
      <c r="B5835" s="36"/>
      <c r="C5835" s="38" t="s">
        <v>139</v>
      </c>
      <c r="D5835" s="42" t="str">
        <f>IF(Retenciones!$A176&lt;&gt;"","$ "&amp;IF(MID(TEXT(INT(ROUND(Retenciones!$D176,2)),"000000000000"),1,3)&lt;&gt;"000",TEXT(VALUE(MID(TEXT(INT(ROUND(Retenciones!$D176,2)),"000000000000"),1,3)),"0")&amp;"."&amp;MID(TEXT(INT(ROUND(Retenciones!$D176,2)),"000000000000"),4,3)&amp;"."&amp;MID(TEXT(INT(ROUND(Retenciones!$D176,2)),"000000000000"),7,3)&amp;"."&amp;MID(TEXT(INT(ROUND(Retenciones!$D176,2)),"000000000000"),10,3),IF(MID(TEXT(INT(ROUND(Retenciones!$D176,2)),"000000000000"),4,3)&lt;&gt;"000",TEXT(VALUE(MID(TEXT(INT(ROUND(Retenciones!$D176,2)),"000000000000"),4,3)),"0")&amp;"."&amp;MID(TEXT(INT(ROUND(Retenciones!$D176,2)),"000000000000"),7,3)&amp;"."&amp;MID(TEXT(INT(ROUND(Retenciones!$D176,2)),"000000000000"),10,3),IF(MID(TEXT(INT(ROUND(Retenciones!$D176,2)),"000000000000"),7,3)&lt;&gt;"000",TEXT(VALUE(MID(TEXT(INT(ROUND(Retenciones!$D176,2)),"000000000000"),7,3)),"0")&amp;"."&amp;MID(TEXT(INT(ROUND(Retenciones!$D176,2)),"000000000000"),10,3),TEXT(VALUE(MID(TEXT(INT(ROUND(Retenciones!$D176,2)),"000000000000"),10,3)),"0"))))&amp;","&amp;TEXT(ROUND((ROUND(Retenciones!$D176,2)-INT(ROUND(Retenciones!$D176,2)))*100,0),"00"),"")</f>
        <v/>
      </c>
      <c r="E5835" s="37"/>
    </row>
    <row r="5836" spans="2:5">
      <c r="B5836" s="36"/>
      <c r="C5836" s="38" t="s">
        <v>140</v>
      </c>
      <c r="D5836" s="39" t="str">
        <f>IF(Retenciones!$A176&lt;&gt;"","NO","")</f>
        <v/>
      </c>
      <c r="E5836" s="37"/>
    </row>
    <row r="5837" spans="2:5">
      <c r="B5837" s="36"/>
      <c r="C5837" s="38" t="s">
        <v>141</v>
      </c>
      <c r="D5837" s="43" t="str">
        <f>IF(Retenciones!$A176&lt;&gt;"","$ "&amp;IF(MID(TEXT(INT(ROUND(Retenciones!$K176,2)),"000000000000"),1,3)&lt;&gt;"000",TEXT(VALUE(MID(TEXT(INT(ROUND(Retenciones!$K176,2)),"000000000000"),1,3)),"0")&amp;"."&amp;MID(TEXT(INT(ROUND(Retenciones!$K176,2)),"000000000000"),4,3)&amp;"."&amp;MID(TEXT(INT(ROUND(Retenciones!$K176,2)),"000000000000"),7,3)&amp;"."&amp;MID(TEXT(INT(ROUND(Retenciones!$K176,2)),"000000000000"),10,3),IF(MID(TEXT(INT(ROUND(Retenciones!$K176,2)),"000000000000"),4,3)&lt;&gt;"000",TEXT(VALUE(MID(TEXT(INT(ROUND(Retenciones!$K176,2)),"000000000000"),4,3)),"0")&amp;"."&amp;MID(TEXT(INT(ROUND(Retenciones!$K176,2)),"000000000000"),7,3)&amp;"."&amp;MID(TEXT(INT(ROUND(Retenciones!$K176,2)),"000000000000"),10,3),IF(MID(TEXT(INT(ROUND(Retenciones!$K176,2)),"000000000000"),7,3)&lt;&gt;"000",TEXT(VALUE(MID(TEXT(INT(ROUND(Retenciones!$K176,2)),"000000000000"),7,3)),"0")&amp;"."&amp;MID(TEXT(INT(ROUND(Retenciones!$K176,2)),"000000000000"),10,3),TEXT(VALUE(MID(TEXT(INT(ROUND(Retenciones!$K176,2)),"000000000000"),10,3)),"0"))))&amp;","&amp;TEXT(ROUND((ROUND(Retenciones!$K176,2)-INT(ROUND(Retenciones!$K176,2)))*100,0),"00"),"")</f>
        <v/>
      </c>
      <c r="E5837" s="37"/>
    </row>
    <row r="5838" spans="2:5">
      <c r="B5838" s="36"/>
      <c r="E5838" s="37"/>
    </row>
    <row r="5839" spans="2:5">
      <c r="B5839" s="36"/>
      <c r="E5839" s="37"/>
    </row>
    <row r="5840" spans="2:5">
      <c r="B5840" s="36"/>
      <c r="C5840" s="44" t="s">
        <v>142</v>
      </c>
      <c r="D5840" s="45"/>
      <c r="E5840" s="37"/>
    </row>
    <row r="5841" spans="2:5">
      <c r="B5841" s="36"/>
      <c r="E5841" s="37"/>
    </row>
    <row r="5842" spans="2:5">
      <c r="B5842" s="36"/>
      <c r="C5842" s="38" t="s">
        <v>143</v>
      </c>
      <c r="D5842" s="39" t="str">
        <f>IF(Retenciones!$A176&lt;&gt;"",'Datos del Cliente'!$C$7,"")</f>
        <v/>
      </c>
      <c r="E5842" s="37"/>
    </row>
    <row r="5843" spans="2:5">
      <c r="B5843" s="36"/>
      <c r="C5843" s="38" t="s">
        <v>144</v>
      </c>
      <c r="D5843" s="39" t="str">
        <f>IF(Retenciones!$A176&lt;&gt;"",'Datos del Cliente'!$C$14,"")</f>
        <v/>
      </c>
      <c r="E5843" s="37"/>
    </row>
    <row r="5844" spans="2:5">
      <c r="B5844" s="36"/>
      <c r="E5844" s="37"/>
    </row>
    <row r="5845" spans="2:5" ht="15" customHeight="1">
      <c r="B5845" s="36"/>
      <c r="C5845" s="84" t="s">
        <v>145</v>
      </c>
      <c r="D5845" s="84"/>
      <c r="E5845" s="37"/>
    </row>
    <row r="5846" spans="2:5">
      <c r="B5846" s="36"/>
      <c r="C5846" s="84"/>
      <c r="D5846" s="84"/>
      <c r="E5846" s="37"/>
    </row>
    <row r="5847" spans="2:5">
      <c r="B5847" s="36"/>
      <c r="C5847" s="84"/>
      <c r="D5847" s="84"/>
      <c r="E5847" s="37"/>
    </row>
    <row r="5848" spans="2:5">
      <c r="B5848" s="46"/>
      <c r="C5848" s="47"/>
      <c r="D5848" s="47"/>
      <c r="E5848" s="48"/>
    </row>
    <row r="5850" spans="2:5" ht="25.5" customHeight="1">
      <c r="B5850" s="34"/>
      <c r="C5850" s="85" t="s">
        <v>127</v>
      </c>
      <c r="D5850" s="85"/>
      <c r="E5850" s="35"/>
    </row>
    <row r="5851" spans="2:5">
      <c r="B5851" s="36"/>
      <c r="E5851" s="37"/>
    </row>
    <row r="5852" spans="2:5">
      <c r="B5852" s="36"/>
      <c r="C5852" s="38" t="s">
        <v>128</v>
      </c>
      <c r="D5852" s="39" t="str">
        <f>IF(Retenciones!$A177&lt;&gt;"","0000-"&amp;TEXT(Retenciones!$I177,"YYYY")&amp;"-"&amp;TEXT((N('Datos del Cliente'!$C$17)+COUNTIF(Retenciones!$A$5:$A177,"&lt;&gt;")),"000000"),"")</f>
        <v/>
      </c>
      <c r="E5852" s="37"/>
    </row>
    <row r="5853" spans="2:5">
      <c r="B5853" s="36"/>
      <c r="C5853" s="38" t="s">
        <v>129</v>
      </c>
      <c r="D5853" s="39" t="str">
        <f>IF(Retenciones!$A177&lt;&gt;"",TEXT(Retenciones!$I177,"DD/MM/YYYY"),"")</f>
        <v/>
      </c>
      <c r="E5853" s="37"/>
    </row>
    <row r="5854" spans="2:5">
      <c r="B5854" s="36"/>
      <c r="E5854" s="37"/>
    </row>
    <row r="5855" spans="2:5">
      <c r="B5855" s="36"/>
      <c r="C5855" s="86" t="s">
        <v>130</v>
      </c>
      <c r="D5855" s="86"/>
      <c r="E5855" s="37"/>
    </row>
    <row r="5856" spans="2:5">
      <c r="B5856" s="36"/>
      <c r="C5856" s="38" t="s">
        <v>131</v>
      </c>
      <c r="D5856" s="39" t="str">
        <f>IF(Retenciones!$A177&lt;&gt;"",'Datos del Cliente'!$C$7,"")</f>
        <v/>
      </c>
      <c r="E5856" s="37"/>
    </row>
    <row r="5857" spans="2:5">
      <c r="B5857" s="36"/>
      <c r="C5857" s="38" t="s">
        <v>132</v>
      </c>
      <c r="D5857" s="40" t="str">
        <f>IFERROR(IF(Retenciones!$A177&lt;&gt;"",+('Datos del Cliente'!$C$8),""),"")</f>
        <v/>
      </c>
      <c r="E5857" s="37"/>
    </row>
    <row r="5858" spans="2:5" ht="25.5" customHeight="1">
      <c r="B5858" s="36"/>
      <c r="C5858" s="38" t="s">
        <v>133</v>
      </c>
      <c r="D5858" s="41" t="str">
        <f>IF(Retenciones!$A177&lt;&gt;"",'Datos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858" s="37"/>
    </row>
    <row r="5859" spans="2:5">
      <c r="B5859" s="36"/>
      <c r="E5859" s="37"/>
    </row>
    <row r="5860" spans="2:5">
      <c r="B5860" s="36"/>
      <c r="C5860" s="86" t="s">
        <v>134</v>
      </c>
      <c r="D5860" s="86"/>
      <c r="E5860" s="37"/>
    </row>
    <row r="5861" spans="2:5">
      <c r="B5861" s="36"/>
      <c r="C5861" s="38" t="s">
        <v>131</v>
      </c>
      <c r="D5861" s="39" t="str">
        <f>IFERROR(IF(Retenciones!$A177&lt;&gt;"",INDEX('Sujetos Retenidos'!$B$5:$B$204,MATCH(Retenciones!$O177,'Sujetos Retenidos'!$A$5:$A$204,0)),""),"")</f>
        <v/>
      </c>
      <c r="E5861" s="37"/>
    </row>
    <row r="5862" spans="2:5">
      <c r="B5862" s="36"/>
      <c r="C5862" s="38" t="s">
        <v>132</v>
      </c>
      <c r="D5862" s="40" t="str">
        <f>IFERROR(IF(Retenciones!$A177&lt;&gt;"",+INDEX('Sujetos Retenidos'!$A$5:$A$204,MATCH(Retenciones!$O177,'Sujetos Retenidos'!$A$5:$A$204,0)),""),"")</f>
        <v/>
      </c>
      <c r="E5862" s="37"/>
    </row>
    <row r="5863" spans="2:5" ht="25.5" customHeight="1">
      <c r="B5863" s="36"/>
      <c r="C5863" s="38" t="s">
        <v>133</v>
      </c>
      <c r="D5863" s="41" t="str">
        <f>IFERROR(IF(Retenciones!$A177&lt;&gt;"",INDEX('Sujetos Retenidos'!$C$5:$C$204,MATCH(Retenciones!$O177,'Sujetos Retenidos'!$A$5:$A$204,0))&amp;" Localidad: "&amp;INDEX('Sujetos Retenidos'!$D$5:$D$204,MATCH(Retenciones!$O177,'Sujetos Retenidos'!$A$5:$A$204,0))&amp;" Provincia: "&amp;IF(ISNUMBER(SEARCH(" - ",INDEX('Sujetos Retenidos'!$E$5:$E$204,MATCH(Retenciones!$O177,'Sujetos Retenidos'!$A$5:$A$204,0)))),MID(INDEX('Sujetos Retenidos'!$E$5:$E$204,MATCH(Retenciones!$O177,'Sujetos Retenidos'!$A$5:$A$204,0)),SEARCH(" - ",INDEX('Sujetos Retenidos'!$E$5:$E$204,MATCH(Retenciones!$O177,'Sujetos Retenidos'!$A$5:$A$204,0)))+3,255),INDEX('Sujetos Retenidos'!$E$5:$E$204,MATCH(Retenciones!$O177,'Sujetos Retenidos'!$A$5:$A$204,0)))&amp;" C.P.: "&amp;INDEX('Sujetos Retenidos'!$F$5:$F$204,MATCH(Retenciones!$O177,'Sujetos Retenidos'!$A$5:$A$204,0)),""),"")</f>
        <v/>
      </c>
      <c r="E5863" s="37"/>
    </row>
    <row r="5864" spans="2:5">
      <c r="B5864" s="36"/>
      <c r="E5864" s="37"/>
    </row>
    <row r="5865" spans="2:5">
      <c r="B5865" s="36"/>
      <c r="C5865" s="86" t="s">
        <v>135</v>
      </c>
      <c r="D5865" s="86"/>
      <c r="E5865" s="37"/>
    </row>
    <row r="5866" spans="2:5" ht="21.75" customHeight="1">
      <c r="B5866" s="36"/>
      <c r="C5866" s="38" t="s">
        <v>136</v>
      </c>
      <c r="D5866" s="41" t="str">
        <f>IF(Retenciones!$A177&lt;&gt;"",SUBSTITUTE(IF(ISNUMBER(SEARCH(" (",IF(ISNUMBER(SEARCH(" - ",Retenciones!$E177)),MID(Retenciones!$E177,SEARCH(" - ",Retenciones!$E177)+3,255),Retenciones!$E177))),LEFT(IF(ISNUMBER(SEARCH(" - ",Retenciones!$E177)),MID(Retenciones!$E177,SEARCH(" - ",Retenciones!$E177)+3,255),Retenciones!$E177),SEARCH(" (",IF(ISNUMBER(SEARCH(" - ",Retenciones!$E177)),MID(Retenciones!$E177,SEARCH(" - ",Retenciones!$E177)+3,255),Retenciones!$E177))-1),IF(ISNUMBER(SEARCH(" - ",Retenciones!$E177)),MID(Retenciones!$E177,SEARCH(" - ",Retenciones!$E177)+3,255),Retenciones!$E177)),"—","-"),"")</f>
        <v/>
      </c>
      <c r="E5866" s="37"/>
    </row>
    <row r="5867" spans="2:5" ht="21.75" customHeight="1">
      <c r="B5867" s="36"/>
      <c r="C5867" s="38" t="s">
        <v>137</v>
      </c>
      <c r="D5867" s="41" t="str">
        <f>IF(Retenciones!$A177&lt;&gt;"",IF(ISNUMBER(SEARCH(" - ",Retenciones!$F177)),MID(Retenciones!$F177,SEARCH(" - ",Retenciones!$F177)+3,255),Retenciones!$F177),"")</f>
        <v/>
      </c>
      <c r="E5867" s="37"/>
    </row>
    <row r="5868" spans="2:5" ht="21.75" customHeight="1">
      <c r="B5868" s="36"/>
      <c r="C5868" s="38" t="s">
        <v>138</v>
      </c>
      <c r="D5868" s="41" t="str">
        <f>IF(Retenciones!$A177&lt;&gt;"",Retenciones!$A177&amp;" Nro. "&amp;TEXT(Retenciones!$C177,"000000000000"),"")</f>
        <v/>
      </c>
      <c r="E5868" s="37"/>
    </row>
    <row r="5869" spans="2:5">
      <c r="B5869" s="36"/>
      <c r="C5869" s="38" t="s">
        <v>139</v>
      </c>
      <c r="D5869" s="42" t="str">
        <f>IF(Retenciones!$A177&lt;&gt;"","$ "&amp;IF(MID(TEXT(INT(ROUND(Retenciones!$D177,2)),"000000000000"),1,3)&lt;&gt;"000",TEXT(VALUE(MID(TEXT(INT(ROUND(Retenciones!$D177,2)),"000000000000"),1,3)),"0")&amp;"."&amp;MID(TEXT(INT(ROUND(Retenciones!$D177,2)),"000000000000"),4,3)&amp;"."&amp;MID(TEXT(INT(ROUND(Retenciones!$D177,2)),"000000000000"),7,3)&amp;"."&amp;MID(TEXT(INT(ROUND(Retenciones!$D177,2)),"000000000000"),10,3),IF(MID(TEXT(INT(ROUND(Retenciones!$D177,2)),"000000000000"),4,3)&lt;&gt;"000",TEXT(VALUE(MID(TEXT(INT(ROUND(Retenciones!$D177,2)),"000000000000"),4,3)),"0")&amp;"."&amp;MID(TEXT(INT(ROUND(Retenciones!$D177,2)),"000000000000"),7,3)&amp;"."&amp;MID(TEXT(INT(ROUND(Retenciones!$D177,2)),"000000000000"),10,3),IF(MID(TEXT(INT(ROUND(Retenciones!$D177,2)),"000000000000"),7,3)&lt;&gt;"000",TEXT(VALUE(MID(TEXT(INT(ROUND(Retenciones!$D177,2)),"000000000000"),7,3)),"0")&amp;"."&amp;MID(TEXT(INT(ROUND(Retenciones!$D177,2)),"000000000000"),10,3),TEXT(VALUE(MID(TEXT(INT(ROUND(Retenciones!$D177,2)),"000000000000"),10,3)),"0"))))&amp;","&amp;TEXT(ROUND((ROUND(Retenciones!$D177,2)-INT(ROUND(Retenciones!$D177,2)))*100,0),"00"),"")</f>
        <v/>
      </c>
      <c r="E5869" s="37"/>
    </row>
    <row r="5870" spans="2:5">
      <c r="B5870" s="36"/>
      <c r="C5870" s="38" t="s">
        <v>140</v>
      </c>
      <c r="D5870" s="39" t="str">
        <f>IF(Retenciones!$A177&lt;&gt;"","NO","")</f>
        <v/>
      </c>
      <c r="E5870" s="37"/>
    </row>
    <row r="5871" spans="2:5">
      <c r="B5871" s="36"/>
      <c r="C5871" s="38" t="s">
        <v>141</v>
      </c>
      <c r="D5871" s="43" t="str">
        <f>IF(Retenciones!$A177&lt;&gt;"","$ "&amp;IF(MID(TEXT(INT(ROUND(Retenciones!$K177,2)),"000000000000"),1,3)&lt;&gt;"000",TEXT(VALUE(MID(TEXT(INT(ROUND(Retenciones!$K177,2)),"000000000000"),1,3)),"0")&amp;"."&amp;MID(TEXT(INT(ROUND(Retenciones!$K177,2)),"000000000000"),4,3)&amp;"."&amp;MID(TEXT(INT(ROUND(Retenciones!$K177,2)),"000000000000"),7,3)&amp;"."&amp;MID(TEXT(INT(ROUND(Retenciones!$K177,2)),"000000000000"),10,3),IF(MID(TEXT(INT(ROUND(Retenciones!$K177,2)),"000000000000"),4,3)&lt;&gt;"000",TEXT(VALUE(MID(TEXT(INT(ROUND(Retenciones!$K177,2)),"000000000000"),4,3)),"0")&amp;"."&amp;MID(TEXT(INT(ROUND(Retenciones!$K177,2)),"000000000000"),7,3)&amp;"."&amp;MID(TEXT(INT(ROUND(Retenciones!$K177,2)),"000000000000"),10,3),IF(MID(TEXT(INT(ROUND(Retenciones!$K177,2)),"000000000000"),7,3)&lt;&gt;"000",TEXT(VALUE(MID(TEXT(INT(ROUND(Retenciones!$K177,2)),"000000000000"),7,3)),"0")&amp;"."&amp;MID(TEXT(INT(ROUND(Retenciones!$K177,2)),"000000000000"),10,3),TEXT(VALUE(MID(TEXT(INT(ROUND(Retenciones!$K177,2)),"000000000000"),10,3)),"0"))))&amp;","&amp;TEXT(ROUND((ROUND(Retenciones!$K177,2)-INT(ROUND(Retenciones!$K177,2)))*100,0),"00"),"")</f>
        <v/>
      </c>
      <c r="E5871" s="37"/>
    </row>
    <row r="5872" spans="2:5">
      <c r="B5872" s="36"/>
      <c r="E5872" s="37"/>
    </row>
    <row r="5873" spans="2:5">
      <c r="B5873" s="36"/>
      <c r="E5873" s="37"/>
    </row>
    <row r="5874" spans="2:5">
      <c r="B5874" s="36"/>
      <c r="C5874" s="44" t="s">
        <v>142</v>
      </c>
      <c r="D5874" s="45"/>
      <c r="E5874" s="37"/>
    </row>
    <row r="5875" spans="2:5">
      <c r="B5875" s="36"/>
      <c r="E5875" s="37"/>
    </row>
    <row r="5876" spans="2:5">
      <c r="B5876" s="36"/>
      <c r="C5876" s="38" t="s">
        <v>143</v>
      </c>
      <c r="D5876" s="39" t="str">
        <f>IF(Retenciones!$A177&lt;&gt;"",'Datos del Cliente'!$C$7,"")</f>
        <v/>
      </c>
      <c r="E5876" s="37"/>
    </row>
    <row r="5877" spans="2:5">
      <c r="B5877" s="36"/>
      <c r="C5877" s="38" t="s">
        <v>144</v>
      </c>
      <c r="D5877" s="39" t="str">
        <f>IF(Retenciones!$A177&lt;&gt;"",'Datos del Cliente'!$C$14,"")</f>
        <v/>
      </c>
      <c r="E5877" s="37"/>
    </row>
    <row r="5878" spans="2:5">
      <c r="B5878" s="36"/>
      <c r="E5878" s="37"/>
    </row>
    <row r="5879" spans="2:5" ht="15" customHeight="1">
      <c r="B5879" s="36"/>
      <c r="C5879" s="84" t="s">
        <v>145</v>
      </c>
      <c r="D5879" s="84"/>
      <c r="E5879" s="37"/>
    </row>
    <row r="5880" spans="2:5">
      <c r="B5880" s="36"/>
      <c r="C5880" s="84"/>
      <c r="D5880" s="84"/>
      <c r="E5880" s="37"/>
    </row>
    <row r="5881" spans="2:5">
      <c r="B5881" s="36"/>
      <c r="C5881" s="84"/>
      <c r="D5881" s="84"/>
      <c r="E5881" s="37"/>
    </row>
    <row r="5882" spans="2:5">
      <c r="B5882" s="46"/>
      <c r="C5882" s="47"/>
      <c r="D5882" s="47"/>
      <c r="E5882" s="48"/>
    </row>
    <row r="5884" spans="2:5" ht="25.5" customHeight="1">
      <c r="B5884" s="34"/>
      <c r="C5884" s="85" t="s">
        <v>127</v>
      </c>
      <c r="D5884" s="85"/>
      <c r="E5884" s="35"/>
    </row>
    <row r="5885" spans="2:5">
      <c r="B5885" s="36"/>
      <c r="E5885" s="37"/>
    </row>
    <row r="5886" spans="2:5">
      <c r="B5886" s="36"/>
      <c r="C5886" s="38" t="s">
        <v>128</v>
      </c>
      <c r="D5886" s="39" t="str">
        <f>IF(Retenciones!$A178&lt;&gt;"","0000-"&amp;TEXT(Retenciones!$I178,"YYYY")&amp;"-"&amp;TEXT((N('Datos del Cliente'!$C$17)+COUNTIF(Retenciones!$A$5:$A178,"&lt;&gt;")),"000000"),"")</f>
        <v/>
      </c>
      <c r="E5886" s="37"/>
    </row>
    <row r="5887" spans="2:5">
      <c r="B5887" s="36"/>
      <c r="C5887" s="38" t="s">
        <v>129</v>
      </c>
      <c r="D5887" s="39" t="str">
        <f>IF(Retenciones!$A178&lt;&gt;"",TEXT(Retenciones!$I178,"DD/MM/YYYY"),"")</f>
        <v/>
      </c>
      <c r="E5887" s="37"/>
    </row>
    <row r="5888" spans="2:5">
      <c r="B5888" s="36"/>
      <c r="E5888" s="37"/>
    </row>
    <row r="5889" spans="2:5">
      <c r="B5889" s="36"/>
      <c r="C5889" s="86" t="s">
        <v>130</v>
      </c>
      <c r="D5889" s="86"/>
      <c r="E5889" s="37"/>
    </row>
    <row r="5890" spans="2:5">
      <c r="B5890" s="36"/>
      <c r="C5890" s="38" t="s">
        <v>131</v>
      </c>
      <c r="D5890" s="39" t="str">
        <f>IF(Retenciones!$A178&lt;&gt;"",'Datos del Cliente'!$C$7,"")</f>
        <v/>
      </c>
      <c r="E5890" s="37"/>
    </row>
    <row r="5891" spans="2:5">
      <c r="B5891" s="36"/>
      <c r="C5891" s="38" t="s">
        <v>132</v>
      </c>
      <c r="D5891" s="40" t="str">
        <f>IFERROR(IF(Retenciones!$A178&lt;&gt;"",+('Datos del Cliente'!$C$8),""),"")</f>
        <v/>
      </c>
      <c r="E5891" s="37"/>
    </row>
    <row r="5892" spans="2:5" ht="25.5" customHeight="1">
      <c r="B5892" s="36"/>
      <c r="C5892" s="38" t="s">
        <v>133</v>
      </c>
      <c r="D5892" s="41" t="str">
        <f>IF(Retenciones!$A178&lt;&gt;"",'Datos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892" s="37"/>
    </row>
    <row r="5893" spans="2:5">
      <c r="B5893" s="36"/>
      <c r="E5893" s="37"/>
    </row>
    <row r="5894" spans="2:5">
      <c r="B5894" s="36"/>
      <c r="C5894" s="86" t="s">
        <v>134</v>
      </c>
      <c r="D5894" s="86"/>
      <c r="E5894" s="37"/>
    </row>
    <row r="5895" spans="2:5">
      <c r="B5895" s="36"/>
      <c r="C5895" s="38" t="s">
        <v>131</v>
      </c>
      <c r="D5895" s="39" t="str">
        <f>IFERROR(IF(Retenciones!$A178&lt;&gt;"",INDEX('Sujetos Retenidos'!$B$5:$B$204,MATCH(Retenciones!$O178,'Sujetos Retenidos'!$A$5:$A$204,0)),""),"")</f>
        <v/>
      </c>
      <c r="E5895" s="37"/>
    </row>
    <row r="5896" spans="2:5">
      <c r="B5896" s="36"/>
      <c r="C5896" s="38" t="s">
        <v>132</v>
      </c>
      <c r="D5896" s="40" t="str">
        <f>IFERROR(IF(Retenciones!$A178&lt;&gt;"",+INDEX('Sujetos Retenidos'!$A$5:$A$204,MATCH(Retenciones!$O178,'Sujetos Retenidos'!$A$5:$A$204,0)),""),"")</f>
        <v/>
      </c>
      <c r="E5896" s="37"/>
    </row>
    <row r="5897" spans="2:5" ht="25.5" customHeight="1">
      <c r="B5897" s="36"/>
      <c r="C5897" s="38" t="s">
        <v>133</v>
      </c>
      <c r="D5897" s="41" t="str">
        <f>IFERROR(IF(Retenciones!$A178&lt;&gt;"",INDEX('Sujetos Retenidos'!$C$5:$C$204,MATCH(Retenciones!$O178,'Sujetos Retenidos'!$A$5:$A$204,0))&amp;" Localidad: "&amp;INDEX('Sujetos Retenidos'!$D$5:$D$204,MATCH(Retenciones!$O178,'Sujetos Retenidos'!$A$5:$A$204,0))&amp;" Provincia: "&amp;IF(ISNUMBER(SEARCH(" - ",INDEX('Sujetos Retenidos'!$E$5:$E$204,MATCH(Retenciones!$O178,'Sujetos Retenidos'!$A$5:$A$204,0)))),MID(INDEX('Sujetos Retenidos'!$E$5:$E$204,MATCH(Retenciones!$O178,'Sujetos Retenidos'!$A$5:$A$204,0)),SEARCH(" - ",INDEX('Sujetos Retenidos'!$E$5:$E$204,MATCH(Retenciones!$O178,'Sujetos Retenidos'!$A$5:$A$204,0)))+3,255),INDEX('Sujetos Retenidos'!$E$5:$E$204,MATCH(Retenciones!$O178,'Sujetos Retenidos'!$A$5:$A$204,0)))&amp;" C.P.: "&amp;INDEX('Sujetos Retenidos'!$F$5:$F$204,MATCH(Retenciones!$O178,'Sujetos Retenidos'!$A$5:$A$204,0)),""),"")</f>
        <v/>
      </c>
      <c r="E5897" s="37"/>
    </row>
    <row r="5898" spans="2:5">
      <c r="B5898" s="36"/>
      <c r="E5898" s="37"/>
    </row>
    <row r="5899" spans="2:5">
      <c r="B5899" s="36"/>
      <c r="C5899" s="86" t="s">
        <v>135</v>
      </c>
      <c r="D5899" s="86"/>
      <c r="E5899" s="37"/>
    </row>
    <row r="5900" spans="2:5" ht="21.75" customHeight="1">
      <c r="B5900" s="36"/>
      <c r="C5900" s="38" t="s">
        <v>136</v>
      </c>
      <c r="D5900" s="41" t="str">
        <f>IF(Retenciones!$A178&lt;&gt;"",SUBSTITUTE(IF(ISNUMBER(SEARCH(" (",IF(ISNUMBER(SEARCH(" - ",Retenciones!$E178)),MID(Retenciones!$E178,SEARCH(" - ",Retenciones!$E178)+3,255),Retenciones!$E178))),LEFT(IF(ISNUMBER(SEARCH(" - ",Retenciones!$E178)),MID(Retenciones!$E178,SEARCH(" - ",Retenciones!$E178)+3,255),Retenciones!$E178),SEARCH(" (",IF(ISNUMBER(SEARCH(" - ",Retenciones!$E178)),MID(Retenciones!$E178,SEARCH(" - ",Retenciones!$E178)+3,255),Retenciones!$E178))-1),IF(ISNUMBER(SEARCH(" - ",Retenciones!$E178)),MID(Retenciones!$E178,SEARCH(" - ",Retenciones!$E178)+3,255),Retenciones!$E178)),"—","-"),"")</f>
        <v/>
      </c>
      <c r="E5900" s="37"/>
    </row>
    <row r="5901" spans="2:5" ht="21.75" customHeight="1">
      <c r="B5901" s="36"/>
      <c r="C5901" s="38" t="s">
        <v>137</v>
      </c>
      <c r="D5901" s="41" t="str">
        <f>IF(Retenciones!$A178&lt;&gt;"",IF(ISNUMBER(SEARCH(" - ",Retenciones!$F178)),MID(Retenciones!$F178,SEARCH(" - ",Retenciones!$F178)+3,255),Retenciones!$F178),"")</f>
        <v/>
      </c>
      <c r="E5901" s="37"/>
    </row>
    <row r="5902" spans="2:5" ht="21.75" customHeight="1">
      <c r="B5902" s="36"/>
      <c r="C5902" s="38" t="s">
        <v>138</v>
      </c>
      <c r="D5902" s="41" t="str">
        <f>IF(Retenciones!$A178&lt;&gt;"",Retenciones!$A178&amp;" Nro. "&amp;TEXT(Retenciones!$C178,"000000000000"),"")</f>
        <v/>
      </c>
      <c r="E5902" s="37"/>
    </row>
    <row r="5903" spans="2:5">
      <c r="B5903" s="36"/>
      <c r="C5903" s="38" t="s">
        <v>139</v>
      </c>
      <c r="D5903" s="42" t="str">
        <f>IF(Retenciones!$A178&lt;&gt;"","$ "&amp;IF(MID(TEXT(INT(ROUND(Retenciones!$D178,2)),"000000000000"),1,3)&lt;&gt;"000",TEXT(VALUE(MID(TEXT(INT(ROUND(Retenciones!$D178,2)),"000000000000"),1,3)),"0")&amp;"."&amp;MID(TEXT(INT(ROUND(Retenciones!$D178,2)),"000000000000"),4,3)&amp;"."&amp;MID(TEXT(INT(ROUND(Retenciones!$D178,2)),"000000000000"),7,3)&amp;"."&amp;MID(TEXT(INT(ROUND(Retenciones!$D178,2)),"000000000000"),10,3),IF(MID(TEXT(INT(ROUND(Retenciones!$D178,2)),"000000000000"),4,3)&lt;&gt;"000",TEXT(VALUE(MID(TEXT(INT(ROUND(Retenciones!$D178,2)),"000000000000"),4,3)),"0")&amp;"."&amp;MID(TEXT(INT(ROUND(Retenciones!$D178,2)),"000000000000"),7,3)&amp;"."&amp;MID(TEXT(INT(ROUND(Retenciones!$D178,2)),"000000000000"),10,3),IF(MID(TEXT(INT(ROUND(Retenciones!$D178,2)),"000000000000"),7,3)&lt;&gt;"000",TEXT(VALUE(MID(TEXT(INT(ROUND(Retenciones!$D178,2)),"000000000000"),7,3)),"0")&amp;"."&amp;MID(TEXT(INT(ROUND(Retenciones!$D178,2)),"000000000000"),10,3),TEXT(VALUE(MID(TEXT(INT(ROUND(Retenciones!$D178,2)),"000000000000"),10,3)),"0"))))&amp;","&amp;TEXT(ROUND((ROUND(Retenciones!$D178,2)-INT(ROUND(Retenciones!$D178,2)))*100,0),"00"),"")</f>
        <v/>
      </c>
      <c r="E5903" s="37"/>
    </row>
    <row r="5904" spans="2:5">
      <c r="B5904" s="36"/>
      <c r="C5904" s="38" t="s">
        <v>140</v>
      </c>
      <c r="D5904" s="39" t="str">
        <f>IF(Retenciones!$A178&lt;&gt;"","NO","")</f>
        <v/>
      </c>
      <c r="E5904" s="37"/>
    </row>
    <row r="5905" spans="2:5">
      <c r="B5905" s="36"/>
      <c r="C5905" s="38" t="s">
        <v>141</v>
      </c>
      <c r="D5905" s="43" t="str">
        <f>IF(Retenciones!$A178&lt;&gt;"","$ "&amp;IF(MID(TEXT(INT(ROUND(Retenciones!$K178,2)),"000000000000"),1,3)&lt;&gt;"000",TEXT(VALUE(MID(TEXT(INT(ROUND(Retenciones!$K178,2)),"000000000000"),1,3)),"0")&amp;"."&amp;MID(TEXT(INT(ROUND(Retenciones!$K178,2)),"000000000000"),4,3)&amp;"."&amp;MID(TEXT(INT(ROUND(Retenciones!$K178,2)),"000000000000"),7,3)&amp;"."&amp;MID(TEXT(INT(ROUND(Retenciones!$K178,2)),"000000000000"),10,3),IF(MID(TEXT(INT(ROUND(Retenciones!$K178,2)),"000000000000"),4,3)&lt;&gt;"000",TEXT(VALUE(MID(TEXT(INT(ROUND(Retenciones!$K178,2)),"000000000000"),4,3)),"0")&amp;"."&amp;MID(TEXT(INT(ROUND(Retenciones!$K178,2)),"000000000000"),7,3)&amp;"."&amp;MID(TEXT(INT(ROUND(Retenciones!$K178,2)),"000000000000"),10,3),IF(MID(TEXT(INT(ROUND(Retenciones!$K178,2)),"000000000000"),7,3)&lt;&gt;"000",TEXT(VALUE(MID(TEXT(INT(ROUND(Retenciones!$K178,2)),"000000000000"),7,3)),"0")&amp;"."&amp;MID(TEXT(INT(ROUND(Retenciones!$K178,2)),"000000000000"),10,3),TEXT(VALUE(MID(TEXT(INT(ROUND(Retenciones!$K178,2)),"000000000000"),10,3)),"0"))))&amp;","&amp;TEXT(ROUND((ROUND(Retenciones!$K178,2)-INT(ROUND(Retenciones!$K178,2)))*100,0),"00"),"")</f>
        <v/>
      </c>
      <c r="E5905" s="37"/>
    </row>
    <row r="5906" spans="2:5">
      <c r="B5906" s="36"/>
      <c r="E5906" s="37"/>
    </row>
    <row r="5907" spans="2:5">
      <c r="B5907" s="36"/>
      <c r="E5907" s="37"/>
    </row>
    <row r="5908" spans="2:5">
      <c r="B5908" s="36"/>
      <c r="C5908" s="44" t="s">
        <v>142</v>
      </c>
      <c r="D5908" s="45"/>
      <c r="E5908" s="37"/>
    </row>
    <row r="5909" spans="2:5">
      <c r="B5909" s="36"/>
      <c r="E5909" s="37"/>
    </row>
    <row r="5910" spans="2:5">
      <c r="B5910" s="36"/>
      <c r="C5910" s="38" t="s">
        <v>143</v>
      </c>
      <c r="D5910" s="39" t="str">
        <f>IF(Retenciones!$A178&lt;&gt;"",'Datos del Cliente'!$C$7,"")</f>
        <v/>
      </c>
      <c r="E5910" s="37"/>
    </row>
    <row r="5911" spans="2:5">
      <c r="B5911" s="36"/>
      <c r="C5911" s="38" t="s">
        <v>144</v>
      </c>
      <c r="D5911" s="39" t="str">
        <f>IF(Retenciones!$A178&lt;&gt;"",'Datos del Cliente'!$C$14,"")</f>
        <v/>
      </c>
      <c r="E5911" s="37"/>
    </row>
    <row r="5912" spans="2:5">
      <c r="B5912" s="36"/>
      <c r="E5912" s="37"/>
    </row>
    <row r="5913" spans="2:5" ht="15" customHeight="1">
      <c r="B5913" s="36"/>
      <c r="C5913" s="84" t="s">
        <v>145</v>
      </c>
      <c r="D5913" s="84"/>
      <c r="E5913" s="37"/>
    </row>
    <row r="5914" spans="2:5">
      <c r="B5914" s="36"/>
      <c r="C5914" s="84"/>
      <c r="D5914" s="84"/>
      <c r="E5914" s="37"/>
    </row>
    <row r="5915" spans="2:5">
      <c r="B5915" s="36"/>
      <c r="C5915" s="84"/>
      <c r="D5915" s="84"/>
      <c r="E5915" s="37"/>
    </row>
    <row r="5916" spans="2:5">
      <c r="B5916" s="46"/>
      <c r="C5916" s="47"/>
      <c r="D5916" s="47"/>
      <c r="E5916" s="48"/>
    </row>
    <row r="5918" spans="2:5" ht="25.5" customHeight="1">
      <c r="B5918" s="34"/>
      <c r="C5918" s="85" t="s">
        <v>127</v>
      </c>
      <c r="D5918" s="85"/>
      <c r="E5918" s="35"/>
    </row>
    <row r="5919" spans="2:5">
      <c r="B5919" s="36"/>
      <c r="E5919" s="37"/>
    </row>
    <row r="5920" spans="2:5">
      <c r="B5920" s="36"/>
      <c r="C5920" s="38" t="s">
        <v>128</v>
      </c>
      <c r="D5920" s="39" t="str">
        <f>IF(Retenciones!$A179&lt;&gt;"","0000-"&amp;TEXT(Retenciones!$I179,"YYYY")&amp;"-"&amp;TEXT((N('Datos del Cliente'!$C$17)+COUNTIF(Retenciones!$A$5:$A179,"&lt;&gt;")),"000000"),"")</f>
        <v/>
      </c>
      <c r="E5920" s="37"/>
    </row>
    <row r="5921" spans="2:5">
      <c r="B5921" s="36"/>
      <c r="C5921" s="38" t="s">
        <v>129</v>
      </c>
      <c r="D5921" s="39" t="str">
        <f>IF(Retenciones!$A179&lt;&gt;"",TEXT(Retenciones!$I179,"DD/MM/YYYY"),"")</f>
        <v/>
      </c>
      <c r="E5921" s="37"/>
    </row>
    <row r="5922" spans="2:5">
      <c r="B5922" s="36"/>
      <c r="E5922" s="37"/>
    </row>
    <row r="5923" spans="2:5">
      <c r="B5923" s="36"/>
      <c r="C5923" s="86" t="s">
        <v>130</v>
      </c>
      <c r="D5923" s="86"/>
      <c r="E5923" s="37"/>
    </row>
    <row r="5924" spans="2:5">
      <c r="B5924" s="36"/>
      <c r="C5924" s="38" t="s">
        <v>131</v>
      </c>
      <c r="D5924" s="39" t="str">
        <f>IF(Retenciones!$A179&lt;&gt;"",'Datos del Cliente'!$C$7,"")</f>
        <v/>
      </c>
      <c r="E5924" s="37"/>
    </row>
    <row r="5925" spans="2:5">
      <c r="B5925" s="36"/>
      <c r="C5925" s="38" t="s">
        <v>132</v>
      </c>
      <c r="D5925" s="40" t="str">
        <f>IFERROR(IF(Retenciones!$A179&lt;&gt;"",+('Datos del Cliente'!$C$8),""),"")</f>
        <v/>
      </c>
      <c r="E5925" s="37"/>
    </row>
    <row r="5926" spans="2:5" ht="25.5" customHeight="1">
      <c r="B5926" s="36"/>
      <c r="C5926" s="38" t="s">
        <v>133</v>
      </c>
      <c r="D5926" s="41" t="str">
        <f>IF(Retenciones!$A179&lt;&gt;"",'Datos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926" s="37"/>
    </row>
    <row r="5927" spans="2:5">
      <c r="B5927" s="36"/>
      <c r="E5927" s="37"/>
    </row>
    <row r="5928" spans="2:5">
      <c r="B5928" s="36"/>
      <c r="C5928" s="86" t="s">
        <v>134</v>
      </c>
      <c r="D5928" s="86"/>
      <c r="E5928" s="37"/>
    </row>
    <row r="5929" spans="2:5">
      <c r="B5929" s="36"/>
      <c r="C5929" s="38" t="s">
        <v>131</v>
      </c>
      <c r="D5929" s="39" t="str">
        <f>IFERROR(IF(Retenciones!$A179&lt;&gt;"",INDEX('Sujetos Retenidos'!$B$5:$B$204,MATCH(Retenciones!$O179,'Sujetos Retenidos'!$A$5:$A$204,0)),""),"")</f>
        <v/>
      </c>
      <c r="E5929" s="37"/>
    </row>
    <row r="5930" spans="2:5">
      <c r="B5930" s="36"/>
      <c r="C5930" s="38" t="s">
        <v>132</v>
      </c>
      <c r="D5930" s="40" t="str">
        <f>IFERROR(IF(Retenciones!$A179&lt;&gt;"",+INDEX('Sujetos Retenidos'!$A$5:$A$204,MATCH(Retenciones!$O179,'Sujetos Retenidos'!$A$5:$A$204,0)),""),"")</f>
        <v/>
      </c>
      <c r="E5930" s="37"/>
    </row>
    <row r="5931" spans="2:5" ht="25.5" customHeight="1">
      <c r="B5931" s="36"/>
      <c r="C5931" s="38" t="s">
        <v>133</v>
      </c>
      <c r="D5931" s="41" t="str">
        <f>IFERROR(IF(Retenciones!$A179&lt;&gt;"",INDEX('Sujetos Retenidos'!$C$5:$C$204,MATCH(Retenciones!$O179,'Sujetos Retenidos'!$A$5:$A$204,0))&amp;" Localidad: "&amp;INDEX('Sujetos Retenidos'!$D$5:$D$204,MATCH(Retenciones!$O179,'Sujetos Retenidos'!$A$5:$A$204,0))&amp;" Provincia: "&amp;IF(ISNUMBER(SEARCH(" - ",INDEX('Sujetos Retenidos'!$E$5:$E$204,MATCH(Retenciones!$O179,'Sujetos Retenidos'!$A$5:$A$204,0)))),MID(INDEX('Sujetos Retenidos'!$E$5:$E$204,MATCH(Retenciones!$O179,'Sujetos Retenidos'!$A$5:$A$204,0)),SEARCH(" - ",INDEX('Sujetos Retenidos'!$E$5:$E$204,MATCH(Retenciones!$O179,'Sujetos Retenidos'!$A$5:$A$204,0)))+3,255),INDEX('Sujetos Retenidos'!$E$5:$E$204,MATCH(Retenciones!$O179,'Sujetos Retenidos'!$A$5:$A$204,0)))&amp;" C.P.: "&amp;INDEX('Sujetos Retenidos'!$F$5:$F$204,MATCH(Retenciones!$O179,'Sujetos Retenidos'!$A$5:$A$204,0)),""),"")</f>
        <v/>
      </c>
      <c r="E5931" s="37"/>
    </row>
    <row r="5932" spans="2:5">
      <c r="B5932" s="36"/>
      <c r="E5932" s="37"/>
    </row>
    <row r="5933" spans="2:5">
      <c r="B5933" s="36"/>
      <c r="C5933" s="86" t="s">
        <v>135</v>
      </c>
      <c r="D5933" s="86"/>
      <c r="E5933" s="37"/>
    </row>
    <row r="5934" spans="2:5" ht="21.75" customHeight="1">
      <c r="B5934" s="36"/>
      <c r="C5934" s="38" t="s">
        <v>136</v>
      </c>
      <c r="D5934" s="41" t="str">
        <f>IF(Retenciones!$A179&lt;&gt;"",SUBSTITUTE(IF(ISNUMBER(SEARCH(" (",IF(ISNUMBER(SEARCH(" - ",Retenciones!$E179)),MID(Retenciones!$E179,SEARCH(" - ",Retenciones!$E179)+3,255),Retenciones!$E179))),LEFT(IF(ISNUMBER(SEARCH(" - ",Retenciones!$E179)),MID(Retenciones!$E179,SEARCH(" - ",Retenciones!$E179)+3,255),Retenciones!$E179),SEARCH(" (",IF(ISNUMBER(SEARCH(" - ",Retenciones!$E179)),MID(Retenciones!$E179,SEARCH(" - ",Retenciones!$E179)+3,255),Retenciones!$E179))-1),IF(ISNUMBER(SEARCH(" - ",Retenciones!$E179)),MID(Retenciones!$E179,SEARCH(" - ",Retenciones!$E179)+3,255),Retenciones!$E179)),"—","-"),"")</f>
        <v/>
      </c>
      <c r="E5934" s="37"/>
    </row>
    <row r="5935" spans="2:5" ht="21.75" customHeight="1">
      <c r="B5935" s="36"/>
      <c r="C5935" s="38" t="s">
        <v>137</v>
      </c>
      <c r="D5935" s="41" t="str">
        <f>IF(Retenciones!$A179&lt;&gt;"",IF(ISNUMBER(SEARCH(" - ",Retenciones!$F179)),MID(Retenciones!$F179,SEARCH(" - ",Retenciones!$F179)+3,255),Retenciones!$F179),"")</f>
        <v/>
      </c>
      <c r="E5935" s="37"/>
    </row>
    <row r="5936" spans="2:5" ht="21.75" customHeight="1">
      <c r="B5936" s="36"/>
      <c r="C5936" s="38" t="s">
        <v>138</v>
      </c>
      <c r="D5936" s="41" t="str">
        <f>IF(Retenciones!$A179&lt;&gt;"",Retenciones!$A179&amp;" Nro. "&amp;TEXT(Retenciones!$C179,"000000000000"),"")</f>
        <v/>
      </c>
      <c r="E5936" s="37"/>
    </row>
    <row r="5937" spans="2:5">
      <c r="B5937" s="36"/>
      <c r="C5937" s="38" t="s">
        <v>139</v>
      </c>
      <c r="D5937" s="42" t="str">
        <f>IF(Retenciones!$A179&lt;&gt;"","$ "&amp;IF(MID(TEXT(INT(ROUND(Retenciones!$D179,2)),"000000000000"),1,3)&lt;&gt;"000",TEXT(VALUE(MID(TEXT(INT(ROUND(Retenciones!$D179,2)),"000000000000"),1,3)),"0")&amp;"."&amp;MID(TEXT(INT(ROUND(Retenciones!$D179,2)),"000000000000"),4,3)&amp;"."&amp;MID(TEXT(INT(ROUND(Retenciones!$D179,2)),"000000000000"),7,3)&amp;"."&amp;MID(TEXT(INT(ROUND(Retenciones!$D179,2)),"000000000000"),10,3),IF(MID(TEXT(INT(ROUND(Retenciones!$D179,2)),"000000000000"),4,3)&lt;&gt;"000",TEXT(VALUE(MID(TEXT(INT(ROUND(Retenciones!$D179,2)),"000000000000"),4,3)),"0")&amp;"."&amp;MID(TEXT(INT(ROUND(Retenciones!$D179,2)),"000000000000"),7,3)&amp;"."&amp;MID(TEXT(INT(ROUND(Retenciones!$D179,2)),"000000000000"),10,3),IF(MID(TEXT(INT(ROUND(Retenciones!$D179,2)),"000000000000"),7,3)&lt;&gt;"000",TEXT(VALUE(MID(TEXT(INT(ROUND(Retenciones!$D179,2)),"000000000000"),7,3)),"0")&amp;"."&amp;MID(TEXT(INT(ROUND(Retenciones!$D179,2)),"000000000000"),10,3),TEXT(VALUE(MID(TEXT(INT(ROUND(Retenciones!$D179,2)),"000000000000"),10,3)),"0"))))&amp;","&amp;TEXT(ROUND((ROUND(Retenciones!$D179,2)-INT(ROUND(Retenciones!$D179,2)))*100,0),"00"),"")</f>
        <v/>
      </c>
      <c r="E5937" s="37"/>
    </row>
    <row r="5938" spans="2:5">
      <c r="B5938" s="36"/>
      <c r="C5938" s="38" t="s">
        <v>140</v>
      </c>
      <c r="D5938" s="39" t="str">
        <f>IF(Retenciones!$A179&lt;&gt;"","NO","")</f>
        <v/>
      </c>
      <c r="E5938" s="37"/>
    </row>
    <row r="5939" spans="2:5">
      <c r="B5939" s="36"/>
      <c r="C5939" s="38" t="s">
        <v>141</v>
      </c>
      <c r="D5939" s="43" t="str">
        <f>IF(Retenciones!$A179&lt;&gt;"","$ "&amp;IF(MID(TEXT(INT(ROUND(Retenciones!$K179,2)),"000000000000"),1,3)&lt;&gt;"000",TEXT(VALUE(MID(TEXT(INT(ROUND(Retenciones!$K179,2)),"000000000000"),1,3)),"0")&amp;"."&amp;MID(TEXT(INT(ROUND(Retenciones!$K179,2)),"000000000000"),4,3)&amp;"."&amp;MID(TEXT(INT(ROUND(Retenciones!$K179,2)),"000000000000"),7,3)&amp;"."&amp;MID(TEXT(INT(ROUND(Retenciones!$K179,2)),"000000000000"),10,3),IF(MID(TEXT(INT(ROUND(Retenciones!$K179,2)),"000000000000"),4,3)&lt;&gt;"000",TEXT(VALUE(MID(TEXT(INT(ROUND(Retenciones!$K179,2)),"000000000000"),4,3)),"0")&amp;"."&amp;MID(TEXT(INT(ROUND(Retenciones!$K179,2)),"000000000000"),7,3)&amp;"."&amp;MID(TEXT(INT(ROUND(Retenciones!$K179,2)),"000000000000"),10,3),IF(MID(TEXT(INT(ROUND(Retenciones!$K179,2)),"000000000000"),7,3)&lt;&gt;"000",TEXT(VALUE(MID(TEXT(INT(ROUND(Retenciones!$K179,2)),"000000000000"),7,3)),"0")&amp;"."&amp;MID(TEXT(INT(ROUND(Retenciones!$K179,2)),"000000000000"),10,3),TEXT(VALUE(MID(TEXT(INT(ROUND(Retenciones!$K179,2)),"000000000000"),10,3)),"0"))))&amp;","&amp;TEXT(ROUND((ROUND(Retenciones!$K179,2)-INT(ROUND(Retenciones!$K179,2)))*100,0),"00"),"")</f>
        <v/>
      </c>
      <c r="E5939" s="37"/>
    </row>
    <row r="5940" spans="2:5">
      <c r="B5940" s="36"/>
      <c r="E5940" s="37"/>
    </row>
    <row r="5941" spans="2:5">
      <c r="B5941" s="36"/>
      <c r="E5941" s="37"/>
    </row>
    <row r="5942" spans="2:5">
      <c r="B5942" s="36"/>
      <c r="C5942" s="44" t="s">
        <v>142</v>
      </c>
      <c r="D5942" s="45"/>
      <c r="E5942" s="37"/>
    </row>
    <row r="5943" spans="2:5">
      <c r="B5943" s="36"/>
      <c r="E5943" s="37"/>
    </row>
    <row r="5944" spans="2:5">
      <c r="B5944" s="36"/>
      <c r="C5944" s="38" t="s">
        <v>143</v>
      </c>
      <c r="D5944" s="39" t="str">
        <f>IF(Retenciones!$A179&lt;&gt;"",'Datos del Cliente'!$C$7,"")</f>
        <v/>
      </c>
      <c r="E5944" s="37"/>
    </row>
    <row r="5945" spans="2:5">
      <c r="B5945" s="36"/>
      <c r="C5945" s="38" t="s">
        <v>144</v>
      </c>
      <c r="D5945" s="39" t="str">
        <f>IF(Retenciones!$A179&lt;&gt;"",'Datos del Cliente'!$C$14,"")</f>
        <v/>
      </c>
      <c r="E5945" s="37"/>
    </row>
    <row r="5946" spans="2:5">
      <c r="B5946" s="36"/>
      <c r="E5946" s="37"/>
    </row>
    <row r="5947" spans="2:5" ht="15" customHeight="1">
      <c r="B5947" s="36"/>
      <c r="C5947" s="84" t="s">
        <v>145</v>
      </c>
      <c r="D5947" s="84"/>
      <c r="E5947" s="37"/>
    </row>
    <row r="5948" spans="2:5">
      <c r="B5948" s="36"/>
      <c r="C5948" s="84"/>
      <c r="D5948" s="84"/>
      <c r="E5948" s="37"/>
    </row>
    <row r="5949" spans="2:5">
      <c r="B5949" s="36"/>
      <c r="C5949" s="84"/>
      <c r="D5949" s="84"/>
      <c r="E5949" s="37"/>
    </row>
    <row r="5950" spans="2:5">
      <c r="B5950" s="46"/>
      <c r="C5950" s="47"/>
      <c r="D5950" s="47"/>
      <c r="E5950" s="48"/>
    </row>
    <row r="5952" spans="2:5" ht="25.5" customHeight="1">
      <c r="B5952" s="34"/>
      <c r="C5952" s="85" t="s">
        <v>127</v>
      </c>
      <c r="D5952" s="85"/>
      <c r="E5952" s="35"/>
    </row>
    <row r="5953" spans="2:5">
      <c r="B5953" s="36"/>
      <c r="E5953" s="37"/>
    </row>
    <row r="5954" spans="2:5">
      <c r="B5954" s="36"/>
      <c r="C5954" s="38" t="s">
        <v>128</v>
      </c>
      <c r="D5954" s="39" t="str">
        <f>IF(Retenciones!$A180&lt;&gt;"","0000-"&amp;TEXT(Retenciones!$I180,"YYYY")&amp;"-"&amp;TEXT((N('Datos del Cliente'!$C$17)+COUNTIF(Retenciones!$A$5:$A180,"&lt;&gt;")),"000000"),"")</f>
        <v/>
      </c>
      <c r="E5954" s="37"/>
    </row>
    <row r="5955" spans="2:5">
      <c r="B5955" s="36"/>
      <c r="C5955" s="38" t="s">
        <v>129</v>
      </c>
      <c r="D5955" s="39" t="str">
        <f>IF(Retenciones!$A180&lt;&gt;"",TEXT(Retenciones!$I180,"DD/MM/YYYY"),"")</f>
        <v/>
      </c>
      <c r="E5955" s="37"/>
    </row>
    <row r="5956" spans="2:5">
      <c r="B5956" s="36"/>
      <c r="E5956" s="37"/>
    </row>
    <row r="5957" spans="2:5">
      <c r="B5957" s="36"/>
      <c r="C5957" s="86" t="s">
        <v>130</v>
      </c>
      <c r="D5957" s="86"/>
      <c r="E5957" s="37"/>
    </row>
    <row r="5958" spans="2:5">
      <c r="B5958" s="36"/>
      <c r="C5958" s="38" t="s">
        <v>131</v>
      </c>
      <c r="D5958" s="39" t="str">
        <f>IF(Retenciones!$A180&lt;&gt;"",'Datos del Cliente'!$C$7,"")</f>
        <v/>
      </c>
      <c r="E5958" s="37"/>
    </row>
    <row r="5959" spans="2:5">
      <c r="B5959" s="36"/>
      <c r="C5959" s="38" t="s">
        <v>132</v>
      </c>
      <c r="D5959" s="40" t="str">
        <f>IFERROR(IF(Retenciones!$A180&lt;&gt;"",+('Datos del Cliente'!$C$8),""),"")</f>
        <v/>
      </c>
      <c r="E5959" s="37"/>
    </row>
    <row r="5960" spans="2:5" ht="25.5" customHeight="1">
      <c r="B5960" s="36"/>
      <c r="C5960" s="38" t="s">
        <v>133</v>
      </c>
      <c r="D5960" s="41" t="str">
        <f>IF(Retenciones!$A180&lt;&gt;"",'Datos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960" s="37"/>
    </row>
    <row r="5961" spans="2:5">
      <c r="B5961" s="36"/>
      <c r="E5961" s="37"/>
    </row>
    <row r="5962" spans="2:5">
      <c r="B5962" s="36"/>
      <c r="C5962" s="86" t="s">
        <v>134</v>
      </c>
      <c r="D5962" s="86"/>
      <c r="E5962" s="37"/>
    </row>
    <row r="5963" spans="2:5">
      <c r="B5963" s="36"/>
      <c r="C5963" s="38" t="s">
        <v>131</v>
      </c>
      <c r="D5963" s="39" t="str">
        <f>IFERROR(IF(Retenciones!$A180&lt;&gt;"",INDEX('Sujetos Retenidos'!$B$5:$B$204,MATCH(Retenciones!$O180,'Sujetos Retenidos'!$A$5:$A$204,0)),""),"")</f>
        <v/>
      </c>
      <c r="E5963" s="37"/>
    </row>
    <row r="5964" spans="2:5">
      <c r="B5964" s="36"/>
      <c r="C5964" s="38" t="s">
        <v>132</v>
      </c>
      <c r="D5964" s="40" t="str">
        <f>IFERROR(IF(Retenciones!$A180&lt;&gt;"",+INDEX('Sujetos Retenidos'!$A$5:$A$204,MATCH(Retenciones!$O180,'Sujetos Retenidos'!$A$5:$A$204,0)),""),"")</f>
        <v/>
      </c>
      <c r="E5964" s="37"/>
    </row>
    <row r="5965" spans="2:5" ht="25.5" customHeight="1">
      <c r="B5965" s="36"/>
      <c r="C5965" s="38" t="s">
        <v>133</v>
      </c>
      <c r="D5965" s="41" t="str">
        <f>IFERROR(IF(Retenciones!$A180&lt;&gt;"",INDEX('Sujetos Retenidos'!$C$5:$C$204,MATCH(Retenciones!$O180,'Sujetos Retenidos'!$A$5:$A$204,0))&amp;" Localidad: "&amp;INDEX('Sujetos Retenidos'!$D$5:$D$204,MATCH(Retenciones!$O180,'Sujetos Retenidos'!$A$5:$A$204,0))&amp;" Provincia: "&amp;IF(ISNUMBER(SEARCH(" - ",INDEX('Sujetos Retenidos'!$E$5:$E$204,MATCH(Retenciones!$O180,'Sujetos Retenidos'!$A$5:$A$204,0)))),MID(INDEX('Sujetos Retenidos'!$E$5:$E$204,MATCH(Retenciones!$O180,'Sujetos Retenidos'!$A$5:$A$204,0)),SEARCH(" - ",INDEX('Sujetos Retenidos'!$E$5:$E$204,MATCH(Retenciones!$O180,'Sujetos Retenidos'!$A$5:$A$204,0)))+3,255),INDEX('Sujetos Retenidos'!$E$5:$E$204,MATCH(Retenciones!$O180,'Sujetos Retenidos'!$A$5:$A$204,0)))&amp;" C.P.: "&amp;INDEX('Sujetos Retenidos'!$F$5:$F$204,MATCH(Retenciones!$O180,'Sujetos Retenidos'!$A$5:$A$204,0)),""),"")</f>
        <v/>
      </c>
      <c r="E5965" s="37"/>
    </row>
    <row r="5966" spans="2:5">
      <c r="B5966" s="36"/>
      <c r="E5966" s="37"/>
    </row>
    <row r="5967" spans="2:5">
      <c r="B5967" s="36"/>
      <c r="C5967" s="86" t="s">
        <v>135</v>
      </c>
      <c r="D5967" s="86"/>
      <c r="E5967" s="37"/>
    </row>
    <row r="5968" spans="2:5" ht="21.75" customHeight="1">
      <c r="B5968" s="36"/>
      <c r="C5968" s="38" t="s">
        <v>136</v>
      </c>
      <c r="D5968" s="41" t="str">
        <f>IF(Retenciones!$A180&lt;&gt;"",SUBSTITUTE(IF(ISNUMBER(SEARCH(" (",IF(ISNUMBER(SEARCH(" - ",Retenciones!$E180)),MID(Retenciones!$E180,SEARCH(" - ",Retenciones!$E180)+3,255),Retenciones!$E180))),LEFT(IF(ISNUMBER(SEARCH(" - ",Retenciones!$E180)),MID(Retenciones!$E180,SEARCH(" - ",Retenciones!$E180)+3,255),Retenciones!$E180),SEARCH(" (",IF(ISNUMBER(SEARCH(" - ",Retenciones!$E180)),MID(Retenciones!$E180,SEARCH(" - ",Retenciones!$E180)+3,255),Retenciones!$E180))-1),IF(ISNUMBER(SEARCH(" - ",Retenciones!$E180)),MID(Retenciones!$E180,SEARCH(" - ",Retenciones!$E180)+3,255),Retenciones!$E180)),"—","-"),"")</f>
        <v/>
      </c>
      <c r="E5968" s="37"/>
    </row>
    <row r="5969" spans="2:5" ht="21.75" customHeight="1">
      <c r="B5969" s="36"/>
      <c r="C5969" s="38" t="s">
        <v>137</v>
      </c>
      <c r="D5969" s="41" t="str">
        <f>IF(Retenciones!$A180&lt;&gt;"",IF(ISNUMBER(SEARCH(" - ",Retenciones!$F180)),MID(Retenciones!$F180,SEARCH(" - ",Retenciones!$F180)+3,255),Retenciones!$F180),"")</f>
        <v/>
      </c>
      <c r="E5969" s="37"/>
    </row>
    <row r="5970" spans="2:5" ht="21.75" customHeight="1">
      <c r="B5970" s="36"/>
      <c r="C5970" s="38" t="s">
        <v>138</v>
      </c>
      <c r="D5970" s="41" t="str">
        <f>IF(Retenciones!$A180&lt;&gt;"",Retenciones!$A180&amp;" Nro. "&amp;TEXT(Retenciones!$C180,"000000000000"),"")</f>
        <v/>
      </c>
      <c r="E5970" s="37"/>
    </row>
    <row r="5971" spans="2:5">
      <c r="B5971" s="36"/>
      <c r="C5971" s="38" t="s">
        <v>139</v>
      </c>
      <c r="D5971" s="42" t="str">
        <f>IF(Retenciones!$A180&lt;&gt;"","$ "&amp;IF(MID(TEXT(INT(ROUND(Retenciones!$D180,2)),"000000000000"),1,3)&lt;&gt;"000",TEXT(VALUE(MID(TEXT(INT(ROUND(Retenciones!$D180,2)),"000000000000"),1,3)),"0")&amp;"."&amp;MID(TEXT(INT(ROUND(Retenciones!$D180,2)),"000000000000"),4,3)&amp;"."&amp;MID(TEXT(INT(ROUND(Retenciones!$D180,2)),"000000000000"),7,3)&amp;"."&amp;MID(TEXT(INT(ROUND(Retenciones!$D180,2)),"000000000000"),10,3),IF(MID(TEXT(INT(ROUND(Retenciones!$D180,2)),"000000000000"),4,3)&lt;&gt;"000",TEXT(VALUE(MID(TEXT(INT(ROUND(Retenciones!$D180,2)),"000000000000"),4,3)),"0")&amp;"."&amp;MID(TEXT(INT(ROUND(Retenciones!$D180,2)),"000000000000"),7,3)&amp;"."&amp;MID(TEXT(INT(ROUND(Retenciones!$D180,2)),"000000000000"),10,3),IF(MID(TEXT(INT(ROUND(Retenciones!$D180,2)),"000000000000"),7,3)&lt;&gt;"000",TEXT(VALUE(MID(TEXT(INT(ROUND(Retenciones!$D180,2)),"000000000000"),7,3)),"0")&amp;"."&amp;MID(TEXT(INT(ROUND(Retenciones!$D180,2)),"000000000000"),10,3),TEXT(VALUE(MID(TEXT(INT(ROUND(Retenciones!$D180,2)),"000000000000"),10,3)),"0"))))&amp;","&amp;TEXT(ROUND((ROUND(Retenciones!$D180,2)-INT(ROUND(Retenciones!$D180,2)))*100,0),"00"),"")</f>
        <v/>
      </c>
      <c r="E5971" s="37"/>
    </row>
    <row r="5972" spans="2:5">
      <c r="B5972" s="36"/>
      <c r="C5972" s="38" t="s">
        <v>140</v>
      </c>
      <c r="D5972" s="39" t="str">
        <f>IF(Retenciones!$A180&lt;&gt;"","NO","")</f>
        <v/>
      </c>
      <c r="E5972" s="37"/>
    </row>
    <row r="5973" spans="2:5">
      <c r="B5973" s="36"/>
      <c r="C5973" s="38" t="s">
        <v>141</v>
      </c>
      <c r="D5973" s="43" t="str">
        <f>IF(Retenciones!$A180&lt;&gt;"","$ "&amp;IF(MID(TEXT(INT(ROUND(Retenciones!$K180,2)),"000000000000"),1,3)&lt;&gt;"000",TEXT(VALUE(MID(TEXT(INT(ROUND(Retenciones!$K180,2)),"000000000000"),1,3)),"0")&amp;"."&amp;MID(TEXT(INT(ROUND(Retenciones!$K180,2)),"000000000000"),4,3)&amp;"."&amp;MID(TEXT(INT(ROUND(Retenciones!$K180,2)),"000000000000"),7,3)&amp;"."&amp;MID(TEXT(INT(ROUND(Retenciones!$K180,2)),"000000000000"),10,3),IF(MID(TEXT(INT(ROUND(Retenciones!$K180,2)),"000000000000"),4,3)&lt;&gt;"000",TEXT(VALUE(MID(TEXT(INT(ROUND(Retenciones!$K180,2)),"000000000000"),4,3)),"0")&amp;"."&amp;MID(TEXT(INT(ROUND(Retenciones!$K180,2)),"000000000000"),7,3)&amp;"."&amp;MID(TEXT(INT(ROUND(Retenciones!$K180,2)),"000000000000"),10,3),IF(MID(TEXT(INT(ROUND(Retenciones!$K180,2)),"000000000000"),7,3)&lt;&gt;"000",TEXT(VALUE(MID(TEXT(INT(ROUND(Retenciones!$K180,2)),"000000000000"),7,3)),"0")&amp;"."&amp;MID(TEXT(INT(ROUND(Retenciones!$K180,2)),"000000000000"),10,3),TEXT(VALUE(MID(TEXT(INT(ROUND(Retenciones!$K180,2)),"000000000000"),10,3)),"0"))))&amp;","&amp;TEXT(ROUND((ROUND(Retenciones!$K180,2)-INT(ROUND(Retenciones!$K180,2)))*100,0),"00"),"")</f>
        <v/>
      </c>
      <c r="E5973" s="37"/>
    </row>
    <row r="5974" spans="2:5">
      <c r="B5974" s="36"/>
      <c r="E5974" s="37"/>
    </row>
    <row r="5975" spans="2:5">
      <c r="B5975" s="36"/>
      <c r="E5975" s="37"/>
    </row>
    <row r="5976" spans="2:5">
      <c r="B5976" s="36"/>
      <c r="C5976" s="44" t="s">
        <v>142</v>
      </c>
      <c r="D5976" s="45"/>
      <c r="E5976" s="37"/>
    </row>
    <row r="5977" spans="2:5">
      <c r="B5977" s="36"/>
      <c r="E5977" s="37"/>
    </row>
    <row r="5978" spans="2:5">
      <c r="B5978" s="36"/>
      <c r="C5978" s="38" t="s">
        <v>143</v>
      </c>
      <c r="D5978" s="39" t="str">
        <f>IF(Retenciones!$A180&lt;&gt;"",'Datos del Cliente'!$C$7,"")</f>
        <v/>
      </c>
      <c r="E5978" s="37"/>
    </row>
    <row r="5979" spans="2:5">
      <c r="B5979" s="36"/>
      <c r="C5979" s="38" t="s">
        <v>144</v>
      </c>
      <c r="D5979" s="39" t="str">
        <f>IF(Retenciones!$A180&lt;&gt;"",'Datos del Cliente'!$C$14,"")</f>
        <v/>
      </c>
      <c r="E5979" s="37"/>
    </row>
    <row r="5980" spans="2:5">
      <c r="B5980" s="36"/>
      <c r="E5980" s="37"/>
    </row>
    <row r="5981" spans="2:5" ht="15" customHeight="1">
      <c r="B5981" s="36"/>
      <c r="C5981" s="84" t="s">
        <v>145</v>
      </c>
      <c r="D5981" s="84"/>
      <c r="E5981" s="37"/>
    </row>
    <row r="5982" spans="2:5">
      <c r="B5982" s="36"/>
      <c r="C5982" s="84"/>
      <c r="D5982" s="84"/>
      <c r="E5982" s="37"/>
    </row>
    <row r="5983" spans="2:5">
      <c r="B5983" s="36"/>
      <c r="C5983" s="84"/>
      <c r="D5983" s="84"/>
      <c r="E5983" s="37"/>
    </row>
    <row r="5984" spans="2:5">
      <c r="B5984" s="46"/>
      <c r="C5984" s="47"/>
      <c r="D5984" s="47"/>
      <c r="E5984" s="48"/>
    </row>
    <row r="5986" spans="2:5" ht="25.5" customHeight="1">
      <c r="B5986" s="34"/>
      <c r="C5986" s="85" t="s">
        <v>127</v>
      </c>
      <c r="D5986" s="85"/>
      <c r="E5986" s="35"/>
    </row>
    <row r="5987" spans="2:5">
      <c r="B5987" s="36"/>
      <c r="E5987" s="37"/>
    </row>
    <row r="5988" spans="2:5">
      <c r="B5988" s="36"/>
      <c r="C5988" s="38" t="s">
        <v>128</v>
      </c>
      <c r="D5988" s="39" t="str">
        <f>IF(Retenciones!$A181&lt;&gt;"","0000-"&amp;TEXT(Retenciones!$I181,"YYYY")&amp;"-"&amp;TEXT((N('Datos del Cliente'!$C$17)+COUNTIF(Retenciones!$A$5:$A181,"&lt;&gt;")),"000000"),"")</f>
        <v/>
      </c>
      <c r="E5988" s="37"/>
    </row>
    <row r="5989" spans="2:5">
      <c r="B5989" s="36"/>
      <c r="C5989" s="38" t="s">
        <v>129</v>
      </c>
      <c r="D5989" s="39" t="str">
        <f>IF(Retenciones!$A181&lt;&gt;"",TEXT(Retenciones!$I181,"DD/MM/YYYY"),"")</f>
        <v/>
      </c>
      <c r="E5989" s="37"/>
    </row>
    <row r="5990" spans="2:5">
      <c r="B5990" s="36"/>
      <c r="E5990" s="37"/>
    </row>
    <row r="5991" spans="2:5">
      <c r="B5991" s="36"/>
      <c r="C5991" s="86" t="s">
        <v>130</v>
      </c>
      <c r="D5991" s="86"/>
      <c r="E5991" s="37"/>
    </row>
    <row r="5992" spans="2:5">
      <c r="B5992" s="36"/>
      <c r="C5992" s="38" t="s">
        <v>131</v>
      </c>
      <c r="D5992" s="39" t="str">
        <f>IF(Retenciones!$A181&lt;&gt;"",'Datos del Cliente'!$C$7,"")</f>
        <v/>
      </c>
      <c r="E5992" s="37"/>
    </row>
    <row r="5993" spans="2:5">
      <c r="B5993" s="36"/>
      <c r="C5993" s="38" t="s">
        <v>132</v>
      </c>
      <c r="D5993" s="40" t="str">
        <f>IFERROR(IF(Retenciones!$A181&lt;&gt;"",+('Datos del Cliente'!$C$8),""),"")</f>
        <v/>
      </c>
      <c r="E5993" s="37"/>
    </row>
    <row r="5994" spans="2:5" ht="25.5" customHeight="1">
      <c r="B5994" s="36"/>
      <c r="C5994" s="38" t="s">
        <v>133</v>
      </c>
      <c r="D5994" s="41" t="str">
        <f>IF(Retenciones!$A181&lt;&gt;"",'Datos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5994" s="37"/>
    </row>
    <row r="5995" spans="2:5">
      <c r="B5995" s="36"/>
      <c r="E5995" s="37"/>
    </row>
    <row r="5996" spans="2:5">
      <c r="B5996" s="36"/>
      <c r="C5996" s="86" t="s">
        <v>134</v>
      </c>
      <c r="D5996" s="86"/>
      <c r="E5996" s="37"/>
    </row>
    <row r="5997" spans="2:5">
      <c r="B5997" s="36"/>
      <c r="C5997" s="38" t="s">
        <v>131</v>
      </c>
      <c r="D5997" s="39" t="str">
        <f>IFERROR(IF(Retenciones!$A181&lt;&gt;"",INDEX('Sujetos Retenidos'!$B$5:$B$204,MATCH(Retenciones!$O181,'Sujetos Retenidos'!$A$5:$A$204,0)),""),"")</f>
        <v/>
      </c>
      <c r="E5997" s="37"/>
    </row>
    <row r="5998" spans="2:5">
      <c r="B5998" s="36"/>
      <c r="C5998" s="38" t="s">
        <v>132</v>
      </c>
      <c r="D5998" s="40" t="str">
        <f>IFERROR(IF(Retenciones!$A181&lt;&gt;"",+INDEX('Sujetos Retenidos'!$A$5:$A$204,MATCH(Retenciones!$O181,'Sujetos Retenidos'!$A$5:$A$204,0)),""),"")</f>
        <v/>
      </c>
      <c r="E5998" s="37"/>
    </row>
    <row r="5999" spans="2:5" ht="25.5" customHeight="1">
      <c r="B5999" s="36"/>
      <c r="C5999" s="38" t="s">
        <v>133</v>
      </c>
      <c r="D5999" s="41" t="str">
        <f>IFERROR(IF(Retenciones!$A181&lt;&gt;"",INDEX('Sujetos Retenidos'!$C$5:$C$204,MATCH(Retenciones!$O181,'Sujetos Retenidos'!$A$5:$A$204,0))&amp;" Localidad: "&amp;INDEX('Sujetos Retenidos'!$D$5:$D$204,MATCH(Retenciones!$O181,'Sujetos Retenidos'!$A$5:$A$204,0))&amp;" Provincia: "&amp;IF(ISNUMBER(SEARCH(" - ",INDEX('Sujetos Retenidos'!$E$5:$E$204,MATCH(Retenciones!$O181,'Sujetos Retenidos'!$A$5:$A$204,0)))),MID(INDEX('Sujetos Retenidos'!$E$5:$E$204,MATCH(Retenciones!$O181,'Sujetos Retenidos'!$A$5:$A$204,0)),SEARCH(" - ",INDEX('Sujetos Retenidos'!$E$5:$E$204,MATCH(Retenciones!$O181,'Sujetos Retenidos'!$A$5:$A$204,0)))+3,255),INDEX('Sujetos Retenidos'!$E$5:$E$204,MATCH(Retenciones!$O181,'Sujetos Retenidos'!$A$5:$A$204,0)))&amp;" C.P.: "&amp;INDEX('Sujetos Retenidos'!$F$5:$F$204,MATCH(Retenciones!$O181,'Sujetos Retenidos'!$A$5:$A$204,0)),""),"")</f>
        <v/>
      </c>
      <c r="E5999" s="37"/>
    </row>
    <row r="6000" spans="2:5">
      <c r="B6000" s="36"/>
      <c r="E6000" s="37"/>
    </row>
    <row r="6001" spans="2:5">
      <c r="B6001" s="36"/>
      <c r="C6001" s="86" t="s">
        <v>135</v>
      </c>
      <c r="D6001" s="86"/>
      <c r="E6001" s="37"/>
    </row>
    <row r="6002" spans="2:5" ht="21.75" customHeight="1">
      <c r="B6002" s="36"/>
      <c r="C6002" s="38" t="s">
        <v>136</v>
      </c>
      <c r="D6002" s="41" t="str">
        <f>IF(Retenciones!$A181&lt;&gt;"",SUBSTITUTE(IF(ISNUMBER(SEARCH(" (",IF(ISNUMBER(SEARCH(" - ",Retenciones!$E181)),MID(Retenciones!$E181,SEARCH(" - ",Retenciones!$E181)+3,255),Retenciones!$E181))),LEFT(IF(ISNUMBER(SEARCH(" - ",Retenciones!$E181)),MID(Retenciones!$E181,SEARCH(" - ",Retenciones!$E181)+3,255),Retenciones!$E181),SEARCH(" (",IF(ISNUMBER(SEARCH(" - ",Retenciones!$E181)),MID(Retenciones!$E181,SEARCH(" - ",Retenciones!$E181)+3,255),Retenciones!$E181))-1),IF(ISNUMBER(SEARCH(" - ",Retenciones!$E181)),MID(Retenciones!$E181,SEARCH(" - ",Retenciones!$E181)+3,255),Retenciones!$E181)),"—","-"),"")</f>
        <v/>
      </c>
      <c r="E6002" s="37"/>
    </row>
    <row r="6003" spans="2:5" ht="21.75" customHeight="1">
      <c r="B6003" s="36"/>
      <c r="C6003" s="38" t="s">
        <v>137</v>
      </c>
      <c r="D6003" s="41" t="str">
        <f>IF(Retenciones!$A181&lt;&gt;"",IF(ISNUMBER(SEARCH(" - ",Retenciones!$F181)),MID(Retenciones!$F181,SEARCH(" - ",Retenciones!$F181)+3,255),Retenciones!$F181),"")</f>
        <v/>
      </c>
      <c r="E6003" s="37"/>
    </row>
    <row r="6004" spans="2:5" ht="21.75" customHeight="1">
      <c r="B6004" s="36"/>
      <c r="C6004" s="38" t="s">
        <v>138</v>
      </c>
      <c r="D6004" s="41" t="str">
        <f>IF(Retenciones!$A181&lt;&gt;"",Retenciones!$A181&amp;" Nro. "&amp;TEXT(Retenciones!$C181,"000000000000"),"")</f>
        <v/>
      </c>
      <c r="E6004" s="37"/>
    </row>
    <row r="6005" spans="2:5">
      <c r="B6005" s="36"/>
      <c r="C6005" s="38" t="s">
        <v>139</v>
      </c>
      <c r="D6005" s="42" t="str">
        <f>IF(Retenciones!$A181&lt;&gt;"","$ "&amp;IF(MID(TEXT(INT(ROUND(Retenciones!$D181,2)),"000000000000"),1,3)&lt;&gt;"000",TEXT(VALUE(MID(TEXT(INT(ROUND(Retenciones!$D181,2)),"000000000000"),1,3)),"0")&amp;"."&amp;MID(TEXT(INT(ROUND(Retenciones!$D181,2)),"000000000000"),4,3)&amp;"."&amp;MID(TEXT(INT(ROUND(Retenciones!$D181,2)),"000000000000"),7,3)&amp;"."&amp;MID(TEXT(INT(ROUND(Retenciones!$D181,2)),"000000000000"),10,3),IF(MID(TEXT(INT(ROUND(Retenciones!$D181,2)),"000000000000"),4,3)&lt;&gt;"000",TEXT(VALUE(MID(TEXT(INT(ROUND(Retenciones!$D181,2)),"000000000000"),4,3)),"0")&amp;"."&amp;MID(TEXT(INT(ROUND(Retenciones!$D181,2)),"000000000000"),7,3)&amp;"."&amp;MID(TEXT(INT(ROUND(Retenciones!$D181,2)),"000000000000"),10,3),IF(MID(TEXT(INT(ROUND(Retenciones!$D181,2)),"000000000000"),7,3)&lt;&gt;"000",TEXT(VALUE(MID(TEXT(INT(ROUND(Retenciones!$D181,2)),"000000000000"),7,3)),"0")&amp;"."&amp;MID(TEXT(INT(ROUND(Retenciones!$D181,2)),"000000000000"),10,3),TEXT(VALUE(MID(TEXT(INT(ROUND(Retenciones!$D181,2)),"000000000000"),10,3)),"0"))))&amp;","&amp;TEXT(ROUND((ROUND(Retenciones!$D181,2)-INT(ROUND(Retenciones!$D181,2)))*100,0),"00"),"")</f>
        <v/>
      </c>
      <c r="E6005" s="37"/>
    </row>
    <row r="6006" spans="2:5">
      <c r="B6006" s="36"/>
      <c r="C6006" s="38" t="s">
        <v>140</v>
      </c>
      <c r="D6006" s="39" t="str">
        <f>IF(Retenciones!$A181&lt;&gt;"","NO","")</f>
        <v/>
      </c>
      <c r="E6006" s="37"/>
    </row>
    <row r="6007" spans="2:5">
      <c r="B6007" s="36"/>
      <c r="C6007" s="38" t="s">
        <v>141</v>
      </c>
      <c r="D6007" s="43" t="str">
        <f>IF(Retenciones!$A181&lt;&gt;"","$ "&amp;IF(MID(TEXT(INT(ROUND(Retenciones!$K181,2)),"000000000000"),1,3)&lt;&gt;"000",TEXT(VALUE(MID(TEXT(INT(ROUND(Retenciones!$K181,2)),"000000000000"),1,3)),"0")&amp;"."&amp;MID(TEXT(INT(ROUND(Retenciones!$K181,2)),"000000000000"),4,3)&amp;"."&amp;MID(TEXT(INT(ROUND(Retenciones!$K181,2)),"000000000000"),7,3)&amp;"."&amp;MID(TEXT(INT(ROUND(Retenciones!$K181,2)),"000000000000"),10,3),IF(MID(TEXT(INT(ROUND(Retenciones!$K181,2)),"000000000000"),4,3)&lt;&gt;"000",TEXT(VALUE(MID(TEXT(INT(ROUND(Retenciones!$K181,2)),"000000000000"),4,3)),"0")&amp;"."&amp;MID(TEXT(INT(ROUND(Retenciones!$K181,2)),"000000000000"),7,3)&amp;"."&amp;MID(TEXT(INT(ROUND(Retenciones!$K181,2)),"000000000000"),10,3),IF(MID(TEXT(INT(ROUND(Retenciones!$K181,2)),"000000000000"),7,3)&lt;&gt;"000",TEXT(VALUE(MID(TEXT(INT(ROUND(Retenciones!$K181,2)),"000000000000"),7,3)),"0")&amp;"."&amp;MID(TEXT(INT(ROUND(Retenciones!$K181,2)),"000000000000"),10,3),TEXT(VALUE(MID(TEXT(INT(ROUND(Retenciones!$K181,2)),"000000000000"),10,3)),"0"))))&amp;","&amp;TEXT(ROUND((ROUND(Retenciones!$K181,2)-INT(ROUND(Retenciones!$K181,2)))*100,0),"00"),"")</f>
        <v/>
      </c>
      <c r="E6007" s="37"/>
    </row>
    <row r="6008" spans="2:5">
      <c r="B6008" s="36"/>
      <c r="E6008" s="37"/>
    </row>
    <row r="6009" spans="2:5">
      <c r="B6009" s="36"/>
      <c r="E6009" s="37"/>
    </row>
    <row r="6010" spans="2:5">
      <c r="B6010" s="36"/>
      <c r="C6010" s="44" t="s">
        <v>142</v>
      </c>
      <c r="D6010" s="45"/>
      <c r="E6010" s="37"/>
    </row>
    <row r="6011" spans="2:5">
      <c r="B6011" s="36"/>
      <c r="E6011" s="37"/>
    </row>
    <row r="6012" spans="2:5">
      <c r="B6012" s="36"/>
      <c r="C6012" s="38" t="s">
        <v>143</v>
      </c>
      <c r="D6012" s="39" t="str">
        <f>IF(Retenciones!$A181&lt;&gt;"",'Datos del Cliente'!$C$7,"")</f>
        <v/>
      </c>
      <c r="E6012" s="37"/>
    </row>
    <row r="6013" spans="2:5">
      <c r="B6013" s="36"/>
      <c r="C6013" s="38" t="s">
        <v>144</v>
      </c>
      <c r="D6013" s="39" t="str">
        <f>IF(Retenciones!$A181&lt;&gt;"",'Datos del Cliente'!$C$14,"")</f>
        <v/>
      </c>
      <c r="E6013" s="37"/>
    </row>
    <row r="6014" spans="2:5">
      <c r="B6014" s="36"/>
      <c r="E6014" s="37"/>
    </row>
    <row r="6015" spans="2:5" ht="15" customHeight="1">
      <c r="B6015" s="36"/>
      <c r="C6015" s="84" t="s">
        <v>145</v>
      </c>
      <c r="D6015" s="84"/>
      <c r="E6015" s="37"/>
    </row>
    <row r="6016" spans="2:5">
      <c r="B6016" s="36"/>
      <c r="C6016" s="84"/>
      <c r="D6016" s="84"/>
      <c r="E6016" s="37"/>
    </row>
    <row r="6017" spans="2:5">
      <c r="B6017" s="36"/>
      <c r="C6017" s="84"/>
      <c r="D6017" s="84"/>
      <c r="E6017" s="37"/>
    </row>
    <row r="6018" spans="2:5">
      <c r="B6018" s="46"/>
      <c r="C6018" s="47"/>
      <c r="D6018" s="47"/>
      <c r="E6018" s="48"/>
    </row>
    <row r="6020" spans="2:5" ht="25.5" customHeight="1">
      <c r="B6020" s="34"/>
      <c r="C6020" s="85" t="s">
        <v>127</v>
      </c>
      <c r="D6020" s="85"/>
      <c r="E6020" s="35"/>
    </row>
    <row r="6021" spans="2:5">
      <c r="B6021" s="36"/>
      <c r="E6021" s="37"/>
    </row>
    <row r="6022" spans="2:5">
      <c r="B6022" s="36"/>
      <c r="C6022" s="38" t="s">
        <v>128</v>
      </c>
      <c r="D6022" s="39" t="str">
        <f>IF(Retenciones!$A182&lt;&gt;"","0000-"&amp;TEXT(Retenciones!$I182,"YYYY")&amp;"-"&amp;TEXT((N('Datos del Cliente'!$C$17)+COUNTIF(Retenciones!$A$5:$A182,"&lt;&gt;")),"000000"),"")</f>
        <v/>
      </c>
      <c r="E6022" s="37"/>
    </row>
    <row r="6023" spans="2:5">
      <c r="B6023" s="36"/>
      <c r="C6023" s="38" t="s">
        <v>129</v>
      </c>
      <c r="D6023" s="39" t="str">
        <f>IF(Retenciones!$A182&lt;&gt;"",TEXT(Retenciones!$I182,"DD/MM/YYYY"),"")</f>
        <v/>
      </c>
      <c r="E6023" s="37"/>
    </row>
    <row r="6024" spans="2:5">
      <c r="B6024" s="36"/>
      <c r="E6024" s="37"/>
    </row>
    <row r="6025" spans="2:5">
      <c r="B6025" s="36"/>
      <c r="C6025" s="86" t="s">
        <v>130</v>
      </c>
      <c r="D6025" s="86"/>
      <c r="E6025" s="37"/>
    </row>
    <row r="6026" spans="2:5">
      <c r="B6026" s="36"/>
      <c r="C6026" s="38" t="s">
        <v>131</v>
      </c>
      <c r="D6026" s="39" t="str">
        <f>IF(Retenciones!$A182&lt;&gt;"",'Datos del Cliente'!$C$7,"")</f>
        <v/>
      </c>
      <c r="E6026" s="37"/>
    </row>
    <row r="6027" spans="2:5">
      <c r="B6027" s="36"/>
      <c r="C6027" s="38" t="s">
        <v>132</v>
      </c>
      <c r="D6027" s="40" t="str">
        <f>IFERROR(IF(Retenciones!$A182&lt;&gt;"",+('Datos del Cliente'!$C$8),""),"")</f>
        <v/>
      </c>
      <c r="E6027" s="37"/>
    </row>
    <row r="6028" spans="2:5" ht="25.5" customHeight="1">
      <c r="B6028" s="36"/>
      <c r="C6028" s="38" t="s">
        <v>133</v>
      </c>
      <c r="D6028" s="41" t="str">
        <f>IF(Retenciones!$A182&lt;&gt;"",'Datos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028" s="37"/>
    </row>
    <row r="6029" spans="2:5">
      <c r="B6029" s="36"/>
      <c r="E6029" s="37"/>
    </row>
    <row r="6030" spans="2:5">
      <c r="B6030" s="36"/>
      <c r="C6030" s="86" t="s">
        <v>134</v>
      </c>
      <c r="D6030" s="86"/>
      <c r="E6030" s="37"/>
    </row>
    <row r="6031" spans="2:5">
      <c r="B6031" s="36"/>
      <c r="C6031" s="38" t="s">
        <v>131</v>
      </c>
      <c r="D6031" s="39" t="str">
        <f>IFERROR(IF(Retenciones!$A182&lt;&gt;"",INDEX('Sujetos Retenidos'!$B$5:$B$204,MATCH(Retenciones!$O182,'Sujetos Retenidos'!$A$5:$A$204,0)),""),"")</f>
        <v/>
      </c>
      <c r="E6031" s="37"/>
    </row>
    <row r="6032" spans="2:5">
      <c r="B6032" s="36"/>
      <c r="C6032" s="38" t="s">
        <v>132</v>
      </c>
      <c r="D6032" s="40" t="str">
        <f>IFERROR(IF(Retenciones!$A182&lt;&gt;"",+INDEX('Sujetos Retenidos'!$A$5:$A$204,MATCH(Retenciones!$O182,'Sujetos Retenidos'!$A$5:$A$204,0)),""),"")</f>
        <v/>
      </c>
      <c r="E6032" s="37"/>
    </row>
    <row r="6033" spans="2:5" ht="25.5" customHeight="1">
      <c r="B6033" s="36"/>
      <c r="C6033" s="38" t="s">
        <v>133</v>
      </c>
      <c r="D6033" s="41" t="str">
        <f>IFERROR(IF(Retenciones!$A182&lt;&gt;"",INDEX('Sujetos Retenidos'!$C$5:$C$204,MATCH(Retenciones!$O182,'Sujetos Retenidos'!$A$5:$A$204,0))&amp;" Localidad: "&amp;INDEX('Sujetos Retenidos'!$D$5:$D$204,MATCH(Retenciones!$O182,'Sujetos Retenidos'!$A$5:$A$204,0))&amp;" Provincia: "&amp;IF(ISNUMBER(SEARCH(" - ",INDEX('Sujetos Retenidos'!$E$5:$E$204,MATCH(Retenciones!$O182,'Sujetos Retenidos'!$A$5:$A$204,0)))),MID(INDEX('Sujetos Retenidos'!$E$5:$E$204,MATCH(Retenciones!$O182,'Sujetos Retenidos'!$A$5:$A$204,0)),SEARCH(" - ",INDEX('Sujetos Retenidos'!$E$5:$E$204,MATCH(Retenciones!$O182,'Sujetos Retenidos'!$A$5:$A$204,0)))+3,255),INDEX('Sujetos Retenidos'!$E$5:$E$204,MATCH(Retenciones!$O182,'Sujetos Retenidos'!$A$5:$A$204,0)))&amp;" C.P.: "&amp;INDEX('Sujetos Retenidos'!$F$5:$F$204,MATCH(Retenciones!$O182,'Sujetos Retenidos'!$A$5:$A$204,0)),""),"")</f>
        <v/>
      </c>
      <c r="E6033" s="37"/>
    </row>
    <row r="6034" spans="2:5">
      <c r="B6034" s="36"/>
      <c r="E6034" s="37"/>
    </row>
    <row r="6035" spans="2:5">
      <c r="B6035" s="36"/>
      <c r="C6035" s="86" t="s">
        <v>135</v>
      </c>
      <c r="D6035" s="86"/>
      <c r="E6035" s="37"/>
    </row>
    <row r="6036" spans="2:5" ht="21.75" customHeight="1">
      <c r="B6036" s="36"/>
      <c r="C6036" s="38" t="s">
        <v>136</v>
      </c>
      <c r="D6036" s="41" t="str">
        <f>IF(Retenciones!$A182&lt;&gt;"",SUBSTITUTE(IF(ISNUMBER(SEARCH(" (",IF(ISNUMBER(SEARCH(" - ",Retenciones!$E182)),MID(Retenciones!$E182,SEARCH(" - ",Retenciones!$E182)+3,255),Retenciones!$E182))),LEFT(IF(ISNUMBER(SEARCH(" - ",Retenciones!$E182)),MID(Retenciones!$E182,SEARCH(" - ",Retenciones!$E182)+3,255),Retenciones!$E182),SEARCH(" (",IF(ISNUMBER(SEARCH(" - ",Retenciones!$E182)),MID(Retenciones!$E182,SEARCH(" - ",Retenciones!$E182)+3,255),Retenciones!$E182))-1),IF(ISNUMBER(SEARCH(" - ",Retenciones!$E182)),MID(Retenciones!$E182,SEARCH(" - ",Retenciones!$E182)+3,255),Retenciones!$E182)),"—","-"),"")</f>
        <v/>
      </c>
      <c r="E6036" s="37"/>
    </row>
    <row r="6037" spans="2:5" ht="21.75" customHeight="1">
      <c r="B6037" s="36"/>
      <c r="C6037" s="38" t="s">
        <v>137</v>
      </c>
      <c r="D6037" s="41" t="str">
        <f>IF(Retenciones!$A182&lt;&gt;"",IF(ISNUMBER(SEARCH(" - ",Retenciones!$F182)),MID(Retenciones!$F182,SEARCH(" - ",Retenciones!$F182)+3,255),Retenciones!$F182),"")</f>
        <v/>
      </c>
      <c r="E6037" s="37"/>
    </row>
    <row r="6038" spans="2:5" ht="21.75" customHeight="1">
      <c r="B6038" s="36"/>
      <c r="C6038" s="38" t="s">
        <v>138</v>
      </c>
      <c r="D6038" s="41" t="str">
        <f>IF(Retenciones!$A182&lt;&gt;"",Retenciones!$A182&amp;" Nro. "&amp;TEXT(Retenciones!$C182,"000000000000"),"")</f>
        <v/>
      </c>
      <c r="E6038" s="37"/>
    </row>
    <row r="6039" spans="2:5">
      <c r="B6039" s="36"/>
      <c r="C6039" s="38" t="s">
        <v>139</v>
      </c>
      <c r="D6039" s="42" t="str">
        <f>IF(Retenciones!$A182&lt;&gt;"","$ "&amp;IF(MID(TEXT(INT(ROUND(Retenciones!$D182,2)),"000000000000"),1,3)&lt;&gt;"000",TEXT(VALUE(MID(TEXT(INT(ROUND(Retenciones!$D182,2)),"000000000000"),1,3)),"0")&amp;"."&amp;MID(TEXT(INT(ROUND(Retenciones!$D182,2)),"000000000000"),4,3)&amp;"."&amp;MID(TEXT(INT(ROUND(Retenciones!$D182,2)),"000000000000"),7,3)&amp;"."&amp;MID(TEXT(INT(ROUND(Retenciones!$D182,2)),"000000000000"),10,3),IF(MID(TEXT(INT(ROUND(Retenciones!$D182,2)),"000000000000"),4,3)&lt;&gt;"000",TEXT(VALUE(MID(TEXT(INT(ROUND(Retenciones!$D182,2)),"000000000000"),4,3)),"0")&amp;"."&amp;MID(TEXT(INT(ROUND(Retenciones!$D182,2)),"000000000000"),7,3)&amp;"."&amp;MID(TEXT(INT(ROUND(Retenciones!$D182,2)),"000000000000"),10,3),IF(MID(TEXT(INT(ROUND(Retenciones!$D182,2)),"000000000000"),7,3)&lt;&gt;"000",TEXT(VALUE(MID(TEXT(INT(ROUND(Retenciones!$D182,2)),"000000000000"),7,3)),"0")&amp;"."&amp;MID(TEXT(INT(ROUND(Retenciones!$D182,2)),"000000000000"),10,3),TEXT(VALUE(MID(TEXT(INT(ROUND(Retenciones!$D182,2)),"000000000000"),10,3)),"0"))))&amp;","&amp;TEXT(ROUND((ROUND(Retenciones!$D182,2)-INT(ROUND(Retenciones!$D182,2)))*100,0),"00"),"")</f>
        <v/>
      </c>
      <c r="E6039" s="37"/>
    </row>
    <row r="6040" spans="2:5">
      <c r="B6040" s="36"/>
      <c r="C6040" s="38" t="s">
        <v>140</v>
      </c>
      <c r="D6040" s="39" t="str">
        <f>IF(Retenciones!$A182&lt;&gt;"","NO","")</f>
        <v/>
      </c>
      <c r="E6040" s="37"/>
    </row>
    <row r="6041" spans="2:5">
      <c r="B6041" s="36"/>
      <c r="C6041" s="38" t="s">
        <v>141</v>
      </c>
      <c r="D6041" s="43" t="str">
        <f>IF(Retenciones!$A182&lt;&gt;"","$ "&amp;IF(MID(TEXT(INT(ROUND(Retenciones!$K182,2)),"000000000000"),1,3)&lt;&gt;"000",TEXT(VALUE(MID(TEXT(INT(ROUND(Retenciones!$K182,2)),"000000000000"),1,3)),"0")&amp;"."&amp;MID(TEXT(INT(ROUND(Retenciones!$K182,2)),"000000000000"),4,3)&amp;"."&amp;MID(TEXT(INT(ROUND(Retenciones!$K182,2)),"000000000000"),7,3)&amp;"."&amp;MID(TEXT(INT(ROUND(Retenciones!$K182,2)),"000000000000"),10,3),IF(MID(TEXT(INT(ROUND(Retenciones!$K182,2)),"000000000000"),4,3)&lt;&gt;"000",TEXT(VALUE(MID(TEXT(INT(ROUND(Retenciones!$K182,2)),"000000000000"),4,3)),"0")&amp;"."&amp;MID(TEXT(INT(ROUND(Retenciones!$K182,2)),"000000000000"),7,3)&amp;"."&amp;MID(TEXT(INT(ROUND(Retenciones!$K182,2)),"000000000000"),10,3),IF(MID(TEXT(INT(ROUND(Retenciones!$K182,2)),"000000000000"),7,3)&lt;&gt;"000",TEXT(VALUE(MID(TEXT(INT(ROUND(Retenciones!$K182,2)),"000000000000"),7,3)),"0")&amp;"."&amp;MID(TEXT(INT(ROUND(Retenciones!$K182,2)),"000000000000"),10,3),TEXT(VALUE(MID(TEXT(INT(ROUND(Retenciones!$K182,2)),"000000000000"),10,3)),"0"))))&amp;","&amp;TEXT(ROUND((ROUND(Retenciones!$K182,2)-INT(ROUND(Retenciones!$K182,2)))*100,0),"00"),"")</f>
        <v/>
      </c>
      <c r="E6041" s="37"/>
    </row>
    <row r="6042" spans="2:5">
      <c r="B6042" s="36"/>
      <c r="E6042" s="37"/>
    </row>
    <row r="6043" spans="2:5">
      <c r="B6043" s="36"/>
      <c r="E6043" s="37"/>
    </row>
    <row r="6044" spans="2:5">
      <c r="B6044" s="36"/>
      <c r="C6044" s="44" t="s">
        <v>142</v>
      </c>
      <c r="D6044" s="45"/>
      <c r="E6044" s="37"/>
    </row>
    <row r="6045" spans="2:5">
      <c r="B6045" s="36"/>
      <c r="E6045" s="37"/>
    </row>
    <row r="6046" spans="2:5">
      <c r="B6046" s="36"/>
      <c r="C6046" s="38" t="s">
        <v>143</v>
      </c>
      <c r="D6046" s="39" t="str">
        <f>IF(Retenciones!$A182&lt;&gt;"",'Datos del Cliente'!$C$7,"")</f>
        <v/>
      </c>
      <c r="E6046" s="37"/>
    </row>
    <row r="6047" spans="2:5">
      <c r="B6047" s="36"/>
      <c r="C6047" s="38" t="s">
        <v>144</v>
      </c>
      <c r="D6047" s="39" t="str">
        <f>IF(Retenciones!$A182&lt;&gt;"",'Datos del Cliente'!$C$14,"")</f>
        <v/>
      </c>
      <c r="E6047" s="37"/>
    </row>
    <row r="6048" spans="2:5">
      <c r="B6048" s="36"/>
      <c r="E6048" s="37"/>
    </row>
    <row r="6049" spans="2:5" ht="15" customHeight="1">
      <c r="B6049" s="36"/>
      <c r="C6049" s="84" t="s">
        <v>145</v>
      </c>
      <c r="D6049" s="84"/>
      <c r="E6049" s="37"/>
    </row>
    <row r="6050" spans="2:5">
      <c r="B6050" s="36"/>
      <c r="C6050" s="84"/>
      <c r="D6050" s="84"/>
      <c r="E6050" s="37"/>
    </row>
    <row r="6051" spans="2:5">
      <c r="B6051" s="36"/>
      <c r="C6051" s="84"/>
      <c r="D6051" s="84"/>
      <c r="E6051" s="37"/>
    </row>
    <row r="6052" spans="2:5">
      <c r="B6052" s="46"/>
      <c r="C6052" s="47"/>
      <c r="D6052" s="47"/>
      <c r="E6052" s="48"/>
    </row>
    <row r="6054" spans="2:5" ht="25.5" customHeight="1">
      <c r="B6054" s="34"/>
      <c r="C6054" s="85" t="s">
        <v>127</v>
      </c>
      <c r="D6054" s="85"/>
      <c r="E6054" s="35"/>
    </row>
    <row r="6055" spans="2:5">
      <c r="B6055" s="36"/>
      <c r="E6055" s="37"/>
    </row>
    <row r="6056" spans="2:5">
      <c r="B6056" s="36"/>
      <c r="C6056" s="38" t="s">
        <v>128</v>
      </c>
      <c r="D6056" s="39" t="str">
        <f>IF(Retenciones!$A183&lt;&gt;"","0000-"&amp;TEXT(Retenciones!$I183,"YYYY")&amp;"-"&amp;TEXT((N('Datos del Cliente'!$C$17)+COUNTIF(Retenciones!$A$5:$A183,"&lt;&gt;")),"000000"),"")</f>
        <v/>
      </c>
      <c r="E6056" s="37"/>
    </row>
    <row r="6057" spans="2:5">
      <c r="B6057" s="36"/>
      <c r="C6057" s="38" t="s">
        <v>129</v>
      </c>
      <c r="D6057" s="39" t="str">
        <f>IF(Retenciones!$A183&lt;&gt;"",TEXT(Retenciones!$I183,"DD/MM/YYYY"),"")</f>
        <v/>
      </c>
      <c r="E6057" s="37"/>
    </row>
    <row r="6058" spans="2:5">
      <c r="B6058" s="36"/>
      <c r="E6058" s="37"/>
    </row>
    <row r="6059" spans="2:5">
      <c r="B6059" s="36"/>
      <c r="C6059" s="86" t="s">
        <v>130</v>
      </c>
      <c r="D6059" s="86"/>
      <c r="E6059" s="37"/>
    </row>
    <row r="6060" spans="2:5">
      <c r="B6060" s="36"/>
      <c r="C6060" s="38" t="s">
        <v>131</v>
      </c>
      <c r="D6060" s="39" t="str">
        <f>IF(Retenciones!$A183&lt;&gt;"",'Datos del Cliente'!$C$7,"")</f>
        <v/>
      </c>
      <c r="E6060" s="37"/>
    </row>
    <row r="6061" spans="2:5">
      <c r="B6061" s="36"/>
      <c r="C6061" s="38" t="s">
        <v>132</v>
      </c>
      <c r="D6061" s="40" t="str">
        <f>IFERROR(IF(Retenciones!$A183&lt;&gt;"",+('Datos del Cliente'!$C$8),""),"")</f>
        <v/>
      </c>
      <c r="E6061" s="37"/>
    </row>
    <row r="6062" spans="2:5" ht="25.5" customHeight="1">
      <c r="B6062" s="36"/>
      <c r="C6062" s="38" t="s">
        <v>133</v>
      </c>
      <c r="D6062" s="41" t="str">
        <f>IF(Retenciones!$A183&lt;&gt;"",'Datos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062" s="37"/>
    </row>
    <row r="6063" spans="2:5">
      <c r="B6063" s="36"/>
      <c r="E6063" s="37"/>
    </row>
    <row r="6064" spans="2:5">
      <c r="B6064" s="36"/>
      <c r="C6064" s="86" t="s">
        <v>134</v>
      </c>
      <c r="D6064" s="86"/>
      <c r="E6064" s="37"/>
    </row>
    <row r="6065" spans="2:5">
      <c r="B6065" s="36"/>
      <c r="C6065" s="38" t="s">
        <v>131</v>
      </c>
      <c r="D6065" s="39" t="str">
        <f>IFERROR(IF(Retenciones!$A183&lt;&gt;"",INDEX('Sujetos Retenidos'!$B$5:$B$204,MATCH(Retenciones!$O183,'Sujetos Retenidos'!$A$5:$A$204,0)),""),"")</f>
        <v/>
      </c>
      <c r="E6065" s="37"/>
    </row>
    <row r="6066" spans="2:5">
      <c r="B6066" s="36"/>
      <c r="C6066" s="38" t="s">
        <v>132</v>
      </c>
      <c r="D6066" s="40" t="str">
        <f>IFERROR(IF(Retenciones!$A183&lt;&gt;"",+INDEX('Sujetos Retenidos'!$A$5:$A$204,MATCH(Retenciones!$O183,'Sujetos Retenidos'!$A$5:$A$204,0)),""),"")</f>
        <v/>
      </c>
      <c r="E6066" s="37"/>
    </row>
    <row r="6067" spans="2:5" ht="25.5" customHeight="1">
      <c r="B6067" s="36"/>
      <c r="C6067" s="38" t="s">
        <v>133</v>
      </c>
      <c r="D6067" s="41" t="str">
        <f>IFERROR(IF(Retenciones!$A183&lt;&gt;"",INDEX('Sujetos Retenidos'!$C$5:$C$204,MATCH(Retenciones!$O183,'Sujetos Retenidos'!$A$5:$A$204,0))&amp;" Localidad: "&amp;INDEX('Sujetos Retenidos'!$D$5:$D$204,MATCH(Retenciones!$O183,'Sujetos Retenidos'!$A$5:$A$204,0))&amp;" Provincia: "&amp;IF(ISNUMBER(SEARCH(" - ",INDEX('Sujetos Retenidos'!$E$5:$E$204,MATCH(Retenciones!$O183,'Sujetos Retenidos'!$A$5:$A$204,0)))),MID(INDEX('Sujetos Retenidos'!$E$5:$E$204,MATCH(Retenciones!$O183,'Sujetos Retenidos'!$A$5:$A$204,0)),SEARCH(" - ",INDEX('Sujetos Retenidos'!$E$5:$E$204,MATCH(Retenciones!$O183,'Sujetos Retenidos'!$A$5:$A$204,0)))+3,255),INDEX('Sujetos Retenidos'!$E$5:$E$204,MATCH(Retenciones!$O183,'Sujetos Retenidos'!$A$5:$A$204,0)))&amp;" C.P.: "&amp;INDEX('Sujetos Retenidos'!$F$5:$F$204,MATCH(Retenciones!$O183,'Sujetos Retenidos'!$A$5:$A$204,0)),""),"")</f>
        <v/>
      </c>
      <c r="E6067" s="37"/>
    </row>
    <row r="6068" spans="2:5">
      <c r="B6068" s="36"/>
      <c r="E6068" s="37"/>
    </row>
    <row r="6069" spans="2:5">
      <c r="B6069" s="36"/>
      <c r="C6069" s="86" t="s">
        <v>135</v>
      </c>
      <c r="D6069" s="86"/>
      <c r="E6069" s="37"/>
    </row>
    <row r="6070" spans="2:5" ht="21.75" customHeight="1">
      <c r="B6070" s="36"/>
      <c r="C6070" s="38" t="s">
        <v>136</v>
      </c>
      <c r="D6070" s="41" t="str">
        <f>IF(Retenciones!$A183&lt;&gt;"",SUBSTITUTE(IF(ISNUMBER(SEARCH(" (",IF(ISNUMBER(SEARCH(" - ",Retenciones!$E183)),MID(Retenciones!$E183,SEARCH(" - ",Retenciones!$E183)+3,255),Retenciones!$E183))),LEFT(IF(ISNUMBER(SEARCH(" - ",Retenciones!$E183)),MID(Retenciones!$E183,SEARCH(" - ",Retenciones!$E183)+3,255),Retenciones!$E183),SEARCH(" (",IF(ISNUMBER(SEARCH(" - ",Retenciones!$E183)),MID(Retenciones!$E183,SEARCH(" - ",Retenciones!$E183)+3,255),Retenciones!$E183))-1),IF(ISNUMBER(SEARCH(" - ",Retenciones!$E183)),MID(Retenciones!$E183,SEARCH(" - ",Retenciones!$E183)+3,255),Retenciones!$E183)),"—","-"),"")</f>
        <v/>
      </c>
      <c r="E6070" s="37"/>
    </row>
    <row r="6071" spans="2:5" ht="21.75" customHeight="1">
      <c r="B6071" s="36"/>
      <c r="C6071" s="38" t="s">
        <v>137</v>
      </c>
      <c r="D6071" s="41" t="str">
        <f>IF(Retenciones!$A183&lt;&gt;"",IF(ISNUMBER(SEARCH(" - ",Retenciones!$F183)),MID(Retenciones!$F183,SEARCH(" - ",Retenciones!$F183)+3,255),Retenciones!$F183),"")</f>
        <v/>
      </c>
      <c r="E6071" s="37"/>
    </row>
    <row r="6072" spans="2:5" ht="21.75" customHeight="1">
      <c r="B6072" s="36"/>
      <c r="C6072" s="38" t="s">
        <v>138</v>
      </c>
      <c r="D6072" s="41" t="str">
        <f>IF(Retenciones!$A183&lt;&gt;"",Retenciones!$A183&amp;" Nro. "&amp;TEXT(Retenciones!$C183,"000000000000"),"")</f>
        <v/>
      </c>
      <c r="E6072" s="37"/>
    </row>
    <row r="6073" spans="2:5">
      <c r="B6073" s="36"/>
      <c r="C6073" s="38" t="s">
        <v>139</v>
      </c>
      <c r="D6073" s="42" t="str">
        <f>IF(Retenciones!$A183&lt;&gt;"","$ "&amp;IF(MID(TEXT(INT(ROUND(Retenciones!$D183,2)),"000000000000"),1,3)&lt;&gt;"000",TEXT(VALUE(MID(TEXT(INT(ROUND(Retenciones!$D183,2)),"000000000000"),1,3)),"0")&amp;"."&amp;MID(TEXT(INT(ROUND(Retenciones!$D183,2)),"000000000000"),4,3)&amp;"."&amp;MID(TEXT(INT(ROUND(Retenciones!$D183,2)),"000000000000"),7,3)&amp;"."&amp;MID(TEXT(INT(ROUND(Retenciones!$D183,2)),"000000000000"),10,3),IF(MID(TEXT(INT(ROUND(Retenciones!$D183,2)),"000000000000"),4,3)&lt;&gt;"000",TEXT(VALUE(MID(TEXT(INT(ROUND(Retenciones!$D183,2)),"000000000000"),4,3)),"0")&amp;"."&amp;MID(TEXT(INT(ROUND(Retenciones!$D183,2)),"000000000000"),7,3)&amp;"."&amp;MID(TEXT(INT(ROUND(Retenciones!$D183,2)),"000000000000"),10,3),IF(MID(TEXT(INT(ROUND(Retenciones!$D183,2)),"000000000000"),7,3)&lt;&gt;"000",TEXT(VALUE(MID(TEXT(INT(ROUND(Retenciones!$D183,2)),"000000000000"),7,3)),"0")&amp;"."&amp;MID(TEXT(INT(ROUND(Retenciones!$D183,2)),"000000000000"),10,3),TEXT(VALUE(MID(TEXT(INT(ROUND(Retenciones!$D183,2)),"000000000000"),10,3)),"0"))))&amp;","&amp;TEXT(ROUND((ROUND(Retenciones!$D183,2)-INT(ROUND(Retenciones!$D183,2)))*100,0),"00"),"")</f>
        <v/>
      </c>
      <c r="E6073" s="37"/>
    </row>
    <row r="6074" spans="2:5">
      <c r="B6074" s="36"/>
      <c r="C6074" s="38" t="s">
        <v>140</v>
      </c>
      <c r="D6074" s="39" t="str">
        <f>IF(Retenciones!$A183&lt;&gt;"","NO","")</f>
        <v/>
      </c>
      <c r="E6074" s="37"/>
    </row>
    <row r="6075" spans="2:5">
      <c r="B6075" s="36"/>
      <c r="C6075" s="38" t="s">
        <v>141</v>
      </c>
      <c r="D6075" s="43" t="str">
        <f>IF(Retenciones!$A183&lt;&gt;"","$ "&amp;IF(MID(TEXT(INT(ROUND(Retenciones!$K183,2)),"000000000000"),1,3)&lt;&gt;"000",TEXT(VALUE(MID(TEXT(INT(ROUND(Retenciones!$K183,2)),"000000000000"),1,3)),"0")&amp;"."&amp;MID(TEXT(INT(ROUND(Retenciones!$K183,2)),"000000000000"),4,3)&amp;"."&amp;MID(TEXT(INT(ROUND(Retenciones!$K183,2)),"000000000000"),7,3)&amp;"."&amp;MID(TEXT(INT(ROUND(Retenciones!$K183,2)),"000000000000"),10,3),IF(MID(TEXT(INT(ROUND(Retenciones!$K183,2)),"000000000000"),4,3)&lt;&gt;"000",TEXT(VALUE(MID(TEXT(INT(ROUND(Retenciones!$K183,2)),"000000000000"),4,3)),"0")&amp;"."&amp;MID(TEXT(INT(ROUND(Retenciones!$K183,2)),"000000000000"),7,3)&amp;"."&amp;MID(TEXT(INT(ROUND(Retenciones!$K183,2)),"000000000000"),10,3),IF(MID(TEXT(INT(ROUND(Retenciones!$K183,2)),"000000000000"),7,3)&lt;&gt;"000",TEXT(VALUE(MID(TEXT(INT(ROUND(Retenciones!$K183,2)),"000000000000"),7,3)),"0")&amp;"."&amp;MID(TEXT(INT(ROUND(Retenciones!$K183,2)),"000000000000"),10,3),TEXT(VALUE(MID(TEXT(INT(ROUND(Retenciones!$K183,2)),"000000000000"),10,3)),"0"))))&amp;","&amp;TEXT(ROUND((ROUND(Retenciones!$K183,2)-INT(ROUND(Retenciones!$K183,2)))*100,0),"00"),"")</f>
        <v/>
      </c>
      <c r="E6075" s="37"/>
    </row>
    <row r="6076" spans="2:5">
      <c r="B6076" s="36"/>
      <c r="E6076" s="37"/>
    </row>
    <row r="6077" spans="2:5">
      <c r="B6077" s="36"/>
      <c r="E6077" s="37"/>
    </row>
    <row r="6078" spans="2:5">
      <c r="B6078" s="36"/>
      <c r="C6078" s="44" t="s">
        <v>142</v>
      </c>
      <c r="D6078" s="45"/>
      <c r="E6078" s="37"/>
    </row>
    <row r="6079" spans="2:5">
      <c r="B6079" s="36"/>
      <c r="E6079" s="37"/>
    </row>
    <row r="6080" spans="2:5">
      <c r="B6080" s="36"/>
      <c r="C6080" s="38" t="s">
        <v>143</v>
      </c>
      <c r="D6080" s="39" t="str">
        <f>IF(Retenciones!$A183&lt;&gt;"",'Datos del Cliente'!$C$7,"")</f>
        <v/>
      </c>
      <c r="E6080" s="37"/>
    </row>
    <row r="6081" spans="2:5">
      <c r="B6081" s="36"/>
      <c r="C6081" s="38" t="s">
        <v>144</v>
      </c>
      <c r="D6081" s="39" t="str">
        <f>IF(Retenciones!$A183&lt;&gt;"",'Datos del Cliente'!$C$14,"")</f>
        <v/>
      </c>
      <c r="E6081" s="37"/>
    </row>
    <row r="6082" spans="2:5">
      <c r="B6082" s="36"/>
      <c r="E6082" s="37"/>
    </row>
    <row r="6083" spans="2:5" ht="15" customHeight="1">
      <c r="B6083" s="36"/>
      <c r="C6083" s="84" t="s">
        <v>145</v>
      </c>
      <c r="D6083" s="84"/>
      <c r="E6083" s="37"/>
    </row>
    <row r="6084" spans="2:5">
      <c r="B6084" s="36"/>
      <c r="C6084" s="84"/>
      <c r="D6084" s="84"/>
      <c r="E6084" s="37"/>
    </row>
    <row r="6085" spans="2:5">
      <c r="B6085" s="36"/>
      <c r="C6085" s="84"/>
      <c r="D6085" s="84"/>
      <c r="E6085" s="37"/>
    </row>
    <row r="6086" spans="2:5">
      <c r="B6086" s="46"/>
      <c r="C6086" s="47"/>
      <c r="D6086" s="47"/>
      <c r="E6086" s="48"/>
    </row>
    <row r="6088" spans="2:5" ht="25.5" customHeight="1">
      <c r="B6088" s="34"/>
      <c r="C6088" s="85" t="s">
        <v>127</v>
      </c>
      <c r="D6088" s="85"/>
      <c r="E6088" s="35"/>
    </row>
    <row r="6089" spans="2:5">
      <c r="B6089" s="36"/>
      <c r="E6089" s="37"/>
    </row>
    <row r="6090" spans="2:5">
      <c r="B6090" s="36"/>
      <c r="C6090" s="38" t="s">
        <v>128</v>
      </c>
      <c r="D6090" s="39" t="str">
        <f>IF(Retenciones!$A184&lt;&gt;"","0000-"&amp;TEXT(Retenciones!$I184,"YYYY")&amp;"-"&amp;TEXT((N('Datos del Cliente'!$C$17)+COUNTIF(Retenciones!$A$5:$A184,"&lt;&gt;")),"000000"),"")</f>
        <v/>
      </c>
      <c r="E6090" s="37"/>
    </row>
    <row r="6091" spans="2:5">
      <c r="B6091" s="36"/>
      <c r="C6091" s="38" t="s">
        <v>129</v>
      </c>
      <c r="D6091" s="39" t="str">
        <f>IF(Retenciones!$A184&lt;&gt;"",TEXT(Retenciones!$I184,"DD/MM/YYYY"),"")</f>
        <v/>
      </c>
      <c r="E6091" s="37"/>
    </row>
    <row r="6092" spans="2:5">
      <c r="B6092" s="36"/>
      <c r="E6092" s="37"/>
    </row>
    <row r="6093" spans="2:5">
      <c r="B6093" s="36"/>
      <c r="C6093" s="86" t="s">
        <v>130</v>
      </c>
      <c r="D6093" s="86"/>
      <c r="E6093" s="37"/>
    </row>
    <row r="6094" spans="2:5">
      <c r="B6094" s="36"/>
      <c r="C6094" s="38" t="s">
        <v>131</v>
      </c>
      <c r="D6094" s="39" t="str">
        <f>IF(Retenciones!$A184&lt;&gt;"",'Datos del Cliente'!$C$7,"")</f>
        <v/>
      </c>
      <c r="E6094" s="37"/>
    </row>
    <row r="6095" spans="2:5">
      <c r="B6095" s="36"/>
      <c r="C6095" s="38" t="s">
        <v>132</v>
      </c>
      <c r="D6095" s="40" t="str">
        <f>IFERROR(IF(Retenciones!$A184&lt;&gt;"",+('Datos del Cliente'!$C$8),""),"")</f>
        <v/>
      </c>
      <c r="E6095" s="37"/>
    </row>
    <row r="6096" spans="2:5" ht="25.5" customHeight="1">
      <c r="B6096" s="36"/>
      <c r="C6096" s="38" t="s">
        <v>133</v>
      </c>
      <c r="D6096" s="41" t="str">
        <f>IF(Retenciones!$A184&lt;&gt;"",'Datos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096" s="37"/>
    </row>
    <row r="6097" spans="2:5">
      <c r="B6097" s="36"/>
      <c r="E6097" s="37"/>
    </row>
    <row r="6098" spans="2:5">
      <c r="B6098" s="36"/>
      <c r="C6098" s="86" t="s">
        <v>134</v>
      </c>
      <c r="D6098" s="86"/>
      <c r="E6098" s="37"/>
    </row>
    <row r="6099" spans="2:5">
      <c r="B6099" s="36"/>
      <c r="C6099" s="38" t="s">
        <v>131</v>
      </c>
      <c r="D6099" s="39" t="str">
        <f>IFERROR(IF(Retenciones!$A184&lt;&gt;"",INDEX('Sujetos Retenidos'!$B$5:$B$204,MATCH(Retenciones!$O184,'Sujetos Retenidos'!$A$5:$A$204,0)),""),"")</f>
        <v/>
      </c>
      <c r="E6099" s="37"/>
    </row>
    <row r="6100" spans="2:5">
      <c r="B6100" s="36"/>
      <c r="C6100" s="38" t="s">
        <v>132</v>
      </c>
      <c r="D6100" s="40" t="str">
        <f>IFERROR(IF(Retenciones!$A184&lt;&gt;"",+INDEX('Sujetos Retenidos'!$A$5:$A$204,MATCH(Retenciones!$O184,'Sujetos Retenidos'!$A$5:$A$204,0)),""),"")</f>
        <v/>
      </c>
      <c r="E6100" s="37"/>
    </row>
    <row r="6101" spans="2:5" ht="25.5" customHeight="1">
      <c r="B6101" s="36"/>
      <c r="C6101" s="38" t="s">
        <v>133</v>
      </c>
      <c r="D6101" s="41" t="str">
        <f>IFERROR(IF(Retenciones!$A184&lt;&gt;"",INDEX('Sujetos Retenidos'!$C$5:$C$204,MATCH(Retenciones!$O184,'Sujetos Retenidos'!$A$5:$A$204,0))&amp;" Localidad: "&amp;INDEX('Sujetos Retenidos'!$D$5:$D$204,MATCH(Retenciones!$O184,'Sujetos Retenidos'!$A$5:$A$204,0))&amp;" Provincia: "&amp;IF(ISNUMBER(SEARCH(" - ",INDEX('Sujetos Retenidos'!$E$5:$E$204,MATCH(Retenciones!$O184,'Sujetos Retenidos'!$A$5:$A$204,0)))),MID(INDEX('Sujetos Retenidos'!$E$5:$E$204,MATCH(Retenciones!$O184,'Sujetos Retenidos'!$A$5:$A$204,0)),SEARCH(" - ",INDEX('Sujetos Retenidos'!$E$5:$E$204,MATCH(Retenciones!$O184,'Sujetos Retenidos'!$A$5:$A$204,0)))+3,255),INDEX('Sujetos Retenidos'!$E$5:$E$204,MATCH(Retenciones!$O184,'Sujetos Retenidos'!$A$5:$A$204,0)))&amp;" C.P.: "&amp;INDEX('Sujetos Retenidos'!$F$5:$F$204,MATCH(Retenciones!$O184,'Sujetos Retenidos'!$A$5:$A$204,0)),""),"")</f>
        <v/>
      </c>
      <c r="E6101" s="37"/>
    </row>
    <row r="6102" spans="2:5">
      <c r="B6102" s="36"/>
      <c r="E6102" s="37"/>
    </row>
    <row r="6103" spans="2:5">
      <c r="B6103" s="36"/>
      <c r="C6103" s="86" t="s">
        <v>135</v>
      </c>
      <c r="D6103" s="86"/>
      <c r="E6103" s="37"/>
    </row>
    <row r="6104" spans="2:5" ht="21.75" customHeight="1">
      <c r="B6104" s="36"/>
      <c r="C6104" s="38" t="s">
        <v>136</v>
      </c>
      <c r="D6104" s="41" t="str">
        <f>IF(Retenciones!$A184&lt;&gt;"",SUBSTITUTE(IF(ISNUMBER(SEARCH(" (",IF(ISNUMBER(SEARCH(" - ",Retenciones!$E184)),MID(Retenciones!$E184,SEARCH(" - ",Retenciones!$E184)+3,255),Retenciones!$E184))),LEFT(IF(ISNUMBER(SEARCH(" - ",Retenciones!$E184)),MID(Retenciones!$E184,SEARCH(" - ",Retenciones!$E184)+3,255),Retenciones!$E184),SEARCH(" (",IF(ISNUMBER(SEARCH(" - ",Retenciones!$E184)),MID(Retenciones!$E184,SEARCH(" - ",Retenciones!$E184)+3,255),Retenciones!$E184))-1),IF(ISNUMBER(SEARCH(" - ",Retenciones!$E184)),MID(Retenciones!$E184,SEARCH(" - ",Retenciones!$E184)+3,255),Retenciones!$E184)),"—","-"),"")</f>
        <v/>
      </c>
      <c r="E6104" s="37"/>
    </row>
    <row r="6105" spans="2:5" ht="21.75" customHeight="1">
      <c r="B6105" s="36"/>
      <c r="C6105" s="38" t="s">
        <v>137</v>
      </c>
      <c r="D6105" s="41" t="str">
        <f>IF(Retenciones!$A184&lt;&gt;"",IF(ISNUMBER(SEARCH(" - ",Retenciones!$F184)),MID(Retenciones!$F184,SEARCH(" - ",Retenciones!$F184)+3,255),Retenciones!$F184),"")</f>
        <v/>
      </c>
      <c r="E6105" s="37"/>
    </row>
    <row r="6106" spans="2:5" ht="21.75" customHeight="1">
      <c r="B6106" s="36"/>
      <c r="C6106" s="38" t="s">
        <v>138</v>
      </c>
      <c r="D6106" s="41" t="str">
        <f>IF(Retenciones!$A184&lt;&gt;"",Retenciones!$A184&amp;" Nro. "&amp;TEXT(Retenciones!$C184,"000000000000"),"")</f>
        <v/>
      </c>
      <c r="E6106" s="37"/>
    </row>
    <row r="6107" spans="2:5">
      <c r="B6107" s="36"/>
      <c r="C6107" s="38" t="s">
        <v>139</v>
      </c>
      <c r="D6107" s="42" t="str">
        <f>IF(Retenciones!$A184&lt;&gt;"","$ "&amp;IF(MID(TEXT(INT(ROUND(Retenciones!$D184,2)),"000000000000"),1,3)&lt;&gt;"000",TEXT(VALUE(MID(TEXT(INT(ROUND(Retenciones!$D184,2)),"000000000000"),1,3)),"0")&amp;"."&amp;MID(TEXT(INT(ROUND(Retenciones!$D184,2)),"000000000000"),4,3)&amp;"."&amp;MID(TEXT(INT(ROUND(Retenciones!$D184,2)),"000000000000"),7,3)&amp;"."&amp;MID(TEXT(INT(ROUND(Retenciones!$D184,2)),"000000000000"),10,3),IF(MID(TEXT(INT(ROUND(Retenciones!$D184,2)),"000000000000"),4,3)&lt;&gt;"000",TEXT(VALUE(MID(TEXT(INT(ROUND(Retenciones!$D184,2)),"000000000000"),4,3)),"0")&amp;"."&amp;MID(TEXT(INT(ROUND(Retenciones!$D184,2)),"000000000000"),7,3)&amp;"."&amp;MID(TEXT(INT(ROUND(Retenciones!$D184,2)),"000000000000"),10,3),IF(MID(TEXT(INT(ROUND(Retenciones!$D184,2)),"000000000000"),7,3)&lt;&gt;"000",TEXT(VALUE(MID(TEXT(INT(ROUND(Retenciones!$D184,2)),"000000000000"),7,3)),"0")&amp;"."&amp;MID(TEXT(INT(ROUND(Retenciones!$D184,2)),"000000000000"),10,3),TEXT(VALUE(MID(TEXT(INT(ROUND(Retenciones!$D184,2)),"000000000000"),10,3)),"0"))))&amp;","&amp;TEXT(ROUND((ROUND(Retenciones!$D184,2)-INT(ROUND(Retenciones!$D184,2)))*100,0),"00"),"")</f>
        <v/>
      </c>
      <c r="E6107" s="37"/>
    </row>
    <row r="6108" spans="2:5">
      <c r="B6108" s="36"/>
      <c r="C6108" s="38" t="s">
        <v>140</v>
      </c>
      <c r="D6108" s="39" t="str">
        <f>IF(Retenciones!$A184&lt;&gt;"","NO","")</f>
        <v/>
      </c>
      <c r="E6108" s="37"/>
    </row>
    <row r="6109" spans="2:5">
      <c r="B6109" s="36"/>
      <c r="C6109" s="38" t="s">
        <v>141</v>
      </c>
      <c r="D6109" s="43" t="str">
        <f>IF(Retenciones!$A184&lt;&gt;"","$ "&amp;IF(MID(TEXT(INT(ROUND(Retenciones!$K184,2)),"000000000000"),1,3)&lt;&gt;"000",TEXT(VALUE(MID(TEXT(INT(ROUND(Retenciones!$K184,2)),"000000000000"),1,3)),"0")&amp;"."&amp;MID(TEXT(INT(ROUND(Retenciones!$K184,2)),"000000000000"),4,3)&amp;"."&amp;MID(TEXT(INT(ROUND(Retenciones!$K184,2)),"000000000000"),7,3)&amp;"."&amp;MID(TEXT(INT(ROUND(Retenciones!$K184,2)),"000000000000"),10,3),IF(MID(TEXT(INT(ROUND(Retenciones!$K184,2)),"000000000000"),4,3)&lt;&gt;"000",TEXT(VALUE(MID(TEXT(INT(ROUND(Retenciones!$K184,2)),"000000000000"),4,3)),"0")&amp;"."&amp;MID(TEXT(INT(ROUND(Retenciones!$K184,2)),"000000000000"),7,3)&amp;"."&amp;MID(TEXT(INT(ROUND(Retenciones!$K184,2)),"000000000000"),10,3),IF(MID(TEXT(INT(ROUND(Retenciones!$K184,2)),"000000000000"),7,3)&lt;&gt;"000",TEXT(VALUE(MID(TEXT(INT(ROUND(Retenciones!$K184,2)),"000000000000"),7,3)),"0")&amp;"."&amp;MID(TEXT(INT(ROUND(Retenciones!$K184,2)),"000000000000"),10,3),TEXT(VALUE(MID(TEXT(INT(ROUND(Retenciones!$K184,2)),"000000000000"),10,3)),"0"))))&amp;","&amp;TEXT(ROUND((ROUND(Retenciones!$K184,2)-INT(ROUND(Retenciones!$K184,2)))*100,0),"00"),"")</f>
        <v/>
      </c>
      <c r="E6109" s="37"/>
    </row>
    <row r="6110" spans="2:5">
      <c r="B6110" s="36"/>
      <c r="E6110" s="37"/>
    </row>
    <row r="6111" spans="2:5">
      <c r="B6111" s="36"/>
      <c r="E6111" s="37"/>
    </row>
    <row r="6112" spans="2:5">
      <c r="B6112" s="36"/>
      <c r="C6112" s="44" t="s">
        <v>142</v>
      </c>
      <c r="D6112" s="45"/>
      <c r="E6112" s="37"/>
    </row>
    <row r="6113" spans="2:5">
      <c r="B6113" s="36"/>
      <c r="E6113" s="37"/>
    </row>
    <row r="6114" spans="2:5">
      <c r="B6114" s="36"/>
      <c r="C6114" s="38" t="s">
        <v>143</v>
      </c>
      <c r="D6114" s="39" t="str">
        <f>IF(Retenciones!$A184&lt;&gt;"",'Datos del Cliente'!$C$7,"")</f>
        <v/>
      </c>
      <c r="E6114" s="37"/>
    </row>
    <row r="6115" spans="2:5">
      <c r="B6115" s="36"/>
      <c r="C6115" s="38" t="s">
        <v>144</v>
      </c>
      <c r="D6115" s="39" t="str">
        <f>IF(Retenciones!$A184&lt;&gt;"",'Datos del Cliente'!$C$14,"")</f>
        <v/>
      </c>
      <c r="E6115" s="37"/>
    </row>
    <row r="6116" spans="2:5">
      <c r="B6116" s="36"/>
      <c r="E6116" s="37"/>
    </row>
    <row r="6117" spans="2:5" ht="15" customHeight="1">
      <c r="B6117" s="36"/>
      <c r="C6117" s="84" t="s">
        <v>145</v>
      </c>
      <c r="D6117" s="84"/>
      <c r="E6117" s="37"/>
    </row>
    <row r="6118" spans="2:5">
      <c r="B6118" s="36"/>
      <c r="C6118" s="84"/>
      <c r="D6118" s="84"/>
      <c r="E6118" s="37"/>
    </row>
    <row r="6119" spans="2:5">
      <c r="B6119" s="36"/>
      <c r="C6119" s="84"/>
      <c r="D6119" s="84"/>
      <c r="E6119" s="37"/>
    </row>
    <row r="6120" spans="2:5">
      <c r="B6120" s="46"/>
      <c r="C6120" s="47"/>
      <c r="D6120" s="47"/>
      <c r="E6120" s="48"/>
    </row>
    <row r="6122" spans="2:5" ht="25.5" customHeight="1">
      <c r="B6122" s="34"/>
      <c r="C6122" s="85" t="s">
        <v>127</v>
      </c>
      <c r="D6122" s="85"/>
      <c r="E6122" s="35"/>
    </row>
    <row r="6123" spans="2:5">
      <c r="B6123" s="36"/>
      <c r="E6123" s="37"/>
    </row>
    <row r="6124" spans="2:5">
      <c r="B6124" s="36"/>
      <c r="C6124" s="38" t="s">
        <v>128</v>
      </c>
      <c r="D6124" s="39" t="str">
        <f>IF(Retenciones!$A185&lt;&gt;"","0000-"&amp;TEXT(Retenciones!$I185,"YYYY")&amp;"-"&amp;TEXT((N('Datos del Cliente'!$C$17)+COUNTIF(Retenciones!$A$5:$A185,"&lt;&gt;")),"000000"),"")</f>
        <v/>
      </c>
      <c r="E6124" s="37"/>
    </row>
    <row r="6125" spans="2:5">
      <c r="B6125" s="36"/>
      <c r="C6125" s="38" t="s">
        <v>129</v>
      </c>
      <c r="D6125" s="39" t="str">
        <f>IF(Retenciones!$A185&lt;&gt;"",TEXT(Retenciones!$I185,"DD/MM/YYYY"),"")</f>
        <v/>
      </c>
      <c r="E6125" s="37"/>
    </row>
    <row r="6126" spans="2:5">
      <c r="B6126" s="36"/>
      <c r="E6126" s="37"/>
    </row>
    <row r="6127" spans="2:5">
      <c r="B6127" s="36"/>
      <c r="C6127" s="86" t="s">
        <v>130</v>
      </c>
      <c r="D6127" s="86"/>
      <c r="E6127" s="37"/>
    </row>
    <row r="6128" spans="2:5">
      <c r="B6128" s="36"/>
      <c r="C6128" s="38" t="s">
        <v>131</v>
      </c>
      <c r="D6128" s="39" t="str">
        <f>IF(Retenciones!$A185&lt;&gt;"",'Datos del Cliente'!$C$7,"")</f>
        <v/>
      </c>
      <c r="E6128" s="37"/>
    </row>
    <row r="6129" spans="2:5">
      <c r="B6129" s="36"/>
      <c r="C6129" s="38" t="s">
        <v>132</v>
      </c>
      <c r="D6129" s="40" t="str">
        <f>IFERROR(IF(Retenciones!$A185&lt;&gt;"",+('Datos del Cliente'!$C$8),""),"")</f>
        <v/>
      </c>
      <c r="E6129" s="37"/>
    </row>
    <row r="6130" spans="2:5" ht="25.5" customHeight="1">
      <c r="B6130" s="36"/>
      <c r="C6130" s="38" t="s">
        <v>133</v>
      </c>
      <c r="D6130" s="41" t="str">
        <f>IF(Retenciones!$A185&lt;&gt;"",'Datos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130" s="37"/>
    </row>
    <row r="6131" spans="2:5">
      <c r="B6131" s="36"/>
      <c r="E6131" s="37"/>
    </row>
    <row r="6132" spans="2:5">
      <c r="B6132" s="36"/>
      <c r="C6132" s="86" t="s">
        <v>134</v>
      </c>
      <c r="D6132" s="86"/>
      <c r="E6132" s="37"/>
    </row>
    <row r="6133" spans="2:5">
      <c r="B6133" s="36"/>
      <c r="C6133" s="38" t="s">
        <v>131</v>
      </c>
      <c r="D6133" s="39" t="str">
        <f>IFERROR(IF(Retenciones!$A185&lt;&gt;"",INDEX('Sujetos Retenidos'!$B$5:$B$204,MATCH(Retenciones!$O185,'Sujetos Retenidos'!$A$5:$A$204,0)),""),"")</f>
        <v/>
      </c>
      <c r="E6133" s="37"/>
    </row>
    <row r="6134" spans="2:5">
      <c r="B6134" s="36"/>
      <c r="C6134" s="38" t="s">
        <v>132</v>
      </c>
      <c r="D6134" s="40" t="str">
        <f>IFERROR(IF(Retenciones!$A185&lt;&gt;"",+INDEX('Sujetos Retenidos'!$A$5:$A$204,MATCH(Retenciones!$O185,'Sujetos Retenidos'!$A$5:$A$204,0)),""),"")</f>
        <v/>
      </c>
      <c r="E6134" s="37"/>
    </row>
    <row r="6135" spans="2:5" ht="25.5" customHeight="1">
      <c r="B6135" s="36"/>
      <c r="C6135" s="38" t="s">
        <v>133</v>
      </c>
      <c r="D6135" s="41" t="str">
        <f>IFERROR(IF(Retenciones!$A185&lt;&gt;"",INDEX('Sujetos Retenidos'!$C$5:$C$204,MATCH(Retenciones!$O185,'Sujetos Retenidos'!$A$5:$A$204,0))&amp;" Localidad: "&amp;INDEX('Sujetos Retenidos'!$D$5:$D$204,MATCH(Retenciones!$O185,'Sujetos Retenidos'!$A$5:$A$204,0))&amp;" Provincia: "&amp;IF(ISNUMBER(SEARCH(" - ",INDEX('Sujetos Retenidos'!$E$5:$E$204,MATCH(Retenciones!$O185,'Sujetos Retenidos'!$A$5:$A$204,0)))),MID(INDEX('Sujetos Retenidos'!$E$5:$E$204,MATCH(Retenciones!$O185,'Sujetos Retenidos'!$A$5:$A$204,0)),SEARCH(" - ",INDEX('Sujetos Retenidos'!$E$5:$E$204,MATCH(Retenciones!$O185,'Sujetos Retenidos'!$A$5:$A$204,0)))+3,255),INDEX('Sujetos Retenidos'!$E$5:$E$204,MATCH(Retenciones!$O185,'Sujetos Retenidos'!$A$5:$A$204,0)))&amp;" C.P.: "&amp;INDEX('Sujetos Retenidos'!$F$5:$F$204,MATCH(Retenciones!$O185,'Sujetos Retenidos'!$A$5:$A$204,0)),""),"")</f>
        <v/>
      </c>
      <c r="E6135" s="37"/>
    </row>
    <row r="6136" spans="2:5">
      <c r="B6136" s="36"/>
      <c r="E6136" s="37"/>
    </row>
    <row r="6137" spans="2:5">
      <c r="B6137" s="36"/>
      <c r="C6137" s="86" t="s">
        <v>135</v>
      </c>
      <c r="D6137" s="86"/>
      <c r="E6137" s="37"/>
    </row>
    <row r="6138" spans="2:5" ht="21.75" customHeight="1">
      <c r="B6138" s="36"/>
      <c r="C6138" s="38" t="s">
        <v>136</v>
      </c>
      <c r="D6138" s="41" t="str">
        <f>IF(Retenciones!$A185&lt;&gt;"",SUBSTITUTE(IF(ISNUMBER(SEARCH(" (",IF(ISNUMBER(SEARCH(" - ",Retenciones!$E185)),MID(Retenciones!$E185,SEARCH(" - ",Retenciones!$E185)+3,255),Retenciones!$E185))),LEFT(IF(ISNUMBER(SEARCH(" - ",Retenciones!$E185)),MID(Retenciones!$E185,SEARCH(" - ",Retenciones!$E185)+3,255),Retenciones!$E185),SEARCH(" (",IF(ISNUMBER(SEARCH(" - ",Retenciones!$E185)),MID(Retenciones!$E185,SEARCH(" - ",Retenciones!$E185)+3,255),Retenciones!$E185))-1),IF(ISNUMBER(SEARCH(" - ",Retenciones!$E185)),MID(Retenciones!$E185,SEARCH(" - ",Retenciones!$E185)+3,255),Retenciones!$E185)),"—","-"),"")</f>
        <v/>
      </c>
      <c r="E6138" s="37"/>
    </row>
    <row r="6139" spans="2:5" ht="21.75" customHeight="1">
      <c r="B6139" s="36"/>
      <c r="C6139" s="38" t="s">
        <v>137</v>
      </c>
      <c r="D6139" s="41" t="str">
        <f>IF(Retenciones!$A185&lt;&gt;"",IF(ISNUMBER(SEARCH(" - ",Retenciones!$F185)),MID(Retenciones!$F185,SEARCH(" - ",Retenciones!$F185)+3,255),Retenciones!$F185),"")</f>
        <v/>
      </c>
      <c r="E6139" s="37"/>
    </row>
    <row r="6140" spans="2:5" ht="21.75" customHeight="1">
      <c r="B6140" s="36"/>
      <c r="C6140" s="38" t="s">
        <v>138</v>
      </c>
      <c r="D6140" s="41" t="str">
        <f>IF(Retenciones!$A185&lt;&gt;"",Retenciones!$A185&amp;" Nro. "&amp;TEXT(Retenciones!$C185,"000000000000"),"")</f>
        <v/>
      </c>
      <c r="E6140" s="37"/>
    </row>
    <row r="6141" spans="2:5">
      <c r="B6141" s="36"/>
      <c r="C6141" s="38" t="s">
        <v>139</v>
      </c>
      <c r="D6141" s="42" t="str">
        <f>IF(Retenciones!$A185&lt;&gt;"","$ "&amp;IF(MID(TEXT(INT(ROUND(Retenciones!$D185,2)),"000000000000"),1,3)&lt;&gt;"000",TEXT(VALUE(MID(TEXT(INT(ROUND(Retenciones!$D185,2)),"000000000000"),1,3)),"0")&amp;"."&amp;MID(TEXT(INT(ROUND(Retenciones!$D185,2)),"000000000000"),4,3)&amp;"."&amp;MID(TEXT(INT(ROUND(Retenciones!$D185,2)),"000000000000"),7,3)&amp;"."&amp;MID(TEXT(INT(ROUND(Retenciones!$D185,2)),"000000000000"),10,3),IF(MID(TEXT(INT(ROUND(Retenciones!$D185,2)),"000000000000"),4,3)&lt;&gt;"000",TEXT(VALUE(MID(TEXT(INT(ROUND(Retenciones!$D185,2)),"000000000000"),4,3)),"0")&amp;"."&amp;MID(TEXT(INT(ROUND(Retenciones!$D185,2)),"000000000000"),7,3)&amp;"."&amp;MID(TEXT(INT(ROUND(Retenciones!$D185,2)),"000000000000"),10,3),IF(MID(TEXT(INT(ROUND(Retenciones!$D185,2)),"000000000000"),7,3)&lt;&gt;"000",TEXT(VALUE(MID(TEXT(INT(ROUND(Retenciones!$D185,2)),"000000000000"),7,3)),"0")&amp;"."&amp;MID(TEXT(INT(ROUND(Retenciones!$D185,2)),"000000000000"),10,3),TEXT(VALUE(MID(TEXT(INT(ROUND(Retenciones!$D185,2)),"000000000000"),10,3)),"0"))))&amp;","&amp;TEXT(ROUND((ROUND(Retenciones!$D185,2)-INT(ROUND(Retenciones!$D185,2)))*100,0),"00"),"")</f>
        <v/>
      </c>
      <c r="E6141" s="37"/>
    </row>
    <row r="6142" spans="2:5">
      <c r="B6142" s="36"/>
      <c r="C6142" s="38" t="s">
        <v>140</v>
      </c>
      <c r="D6142" s="39" t="str">
        <f>IF(Retenciones!$A185&lt;&gt;"","NO","")</f>
        <v/>
      </c>
      <c r="E6142" s="37"/>
    </row>
    <row r="6143" spans="2:5">
      <c r="B6143" s="36"/>
      <c r="C6143" s="38" t="s">
        <v>141</v>
      </c>
      <c r="D6143" s="43" t="str">
        <f>IF(Retenciones!$A185&lt;&gt;"","$ "&amp;IF(MID(TEXT(INT(ROUND(Retenciones!$K185,2)),"000000000000"),1,3)&lt;&gt;"000",TEXT(VALUE(MID(TEXT(INT(ROUND(Retenciones!$K185,2)),"000000000000"),1,3)),"0")&amp;"."&amp;MID(TEXT(INT(ROUND(Retenciones!$K185,2)),"000000000000"),4,3)&amp;"."&amp;MID(TEXT(INT(ROUND(Retenciones!$K185,2)),"000000000000"),7,3)&amp;"."&amp;MID(TEXT(INT(ROUND(Retenciones!$K185,2)),"000000000000"),10,3),IF(MID(TEXT(INT(ROUND(Retenciones!$K185,2)),"000000000000"),4,3)&lt;&gt;"000",TEXT(VALUE(MID(TEXT(INT(ROUND(Retenciones!$K185,2)),"000000000000"),4,3)),"0")&amp;"."&amp;MID(TEXT(INT(ROUND(Retenciones!$K185,2)),"000000000000"),7,3)&amp;"."&amp;MID(TEXT(INT(ROUND(Retenciones!$K185,2)),"000000000000"),10,3),IF(MID(TEXT(INT(ROUND(Retenciones!$K185,2)),"000000000000"),7,3)&lt;&gt;"000",TEXT(VALUE(MID(TEXT(INT(ROUND(Retenciones!$K185,2)),"000000000000"),7,3)),"0")&amp;"."&amp;MID(TEXT(INT(ROUND(Retenciones!$K185,2)),"000000000000"),10,3),TEXT(VALUE(MID(TEXT(INT(ROUND(Retenciones!$K185,2)),"000000000000"),10,3)),"0"))))&amp;","&amp;TEXT(ROUND((ROUND(Retenciones!$K185,2)-INT(ROUND(Retenciones!$K185,2)))*100,0),"00"),"")</f>
        <v/>
      </c>
      <c r="E6143" s="37"/>
    </row>
    <row r="6144" spans="2:5">
      <c r="B6144" s="36"/>
      <c r="E6144" s="37"/>
    </row>
    <row r="6145" spans="2:5">
      <c r="B6145" s="36"/>
      <c r="E6145" s="37"/>
    </row>
    <row r="6146" spans="2:5">
      <c r="B6146" s="36"/>
      <c r="C6146" s="44" t="s">
        <v>142</v>
      </c>
      <c r="D6146" s="45"/>
      <c r="E6146" s="37"/>
    </row>
    <row r="6147" spans="2:5">
      <c r="B6147" s="36"/>
      <c r="E6147" s="37"/>
    </row>
    <row r="6148" spans="2:5">
      <c r="B6148" s="36"/>
      <c r="C6148" s="38" t="s">
        <v>143</v>
      </c>
      <c r="D6148" s="39" t="str">
        <f>IF(Retenciones!$A185&lt;&gt;"",'Datos del Cliente'!$C$7,"")</f>
        <v/>
      </c>
      <c r="E6148" s="37"/>
    </row>
    <row r="6149" spans="2:5">
      <c r="B6149" s="36"/>
      <c r="C6149" s="38" t="s">
        <v>144</v>
      </c>
      <c r="D6149" s="39" t="str">
        <f>IF(Retenciones!$A185&lt;&gt;"",'Datos del Cliente'!$C$14,"")</f>
        <v/>
      </c>
      <c r="E6149" s="37"/>
    </row>
    <row r="6150" spans="2:5">
      <c r="B6150" s="36"/>
      <c r="E6150" s="37"/>
    </row>
    <row r="6151" spans="2:5" ht="15" customHeight="1">
      <c r="B6151" s="36"/>
      <c r="C6151" s="84" t="s">
        <v>145</v>
      </c>
      <c r="D6151" s="84"/>
      <c r="E6151" s="37"/>
    </row>
    <row r="6152" spans="2:5">
      <c r="B6152" s="36"/>
      <c r="C6152" s="84"/>
      <c r="D6152" s="84"/>
      <c r="E6152" s="37"/>
    </row>
    <row r="6153" spans="2:5">
      <c r="B6153" s="36"/>
      <c r="C6153" s="84"/>
      <c r="D6153" s="84"/>
      <c r="E6153" s="37"/>
    </row>
    <row r="6154" spans="2:5">
      <c r="B6154" s="46"/>
      <c r="C6154" s="47"/>
      <c r="D6154" s="47"/>
      <c r="E6154" s="48"/>
    </row>
    <row r="6156" spans="2:5" ht="25.5" customHeight="1">
      <c r="B6156" s="34"/>
      <c r="C6156" s="85" t="s">
        <v>127</v>
      </c>
      <c r="D6156" s="85"/>
      <c r="E6156" s="35"/>
    </row>
    <row r="6157" spans="2:5">
      <c r="B6157" s="36"/>
      <c r="E6157" s="37"/>
    </row>
    <row r="6158" spans="2:5">
      <c r="B6158" s="36"/>
      <c r="C6158" s="38" t="s">
        <v>128</v>
      </c>
      <c r="D6158" s="39" t="str">
        <f>IF(Retenciones!$A186&lt;&gt;"","0000-"&amp;TEXT(Retenciones!$I186,"YYYY")&amp;"-"&amp;TEXT((N('Datos del Cliente'!$C$17)+COUNTIF(Retenciones!$A$5:$A186,"&lt;&gt;")),"000000"),"")</f>
        <v/>
      </c>
      <c r="E6158" s="37"/>
    </row>
    <row r="6159" spans="2:5">
      <c r="B6159" s="36"/>
      <c r="C6159" s="38" t="s">
        <v>129</v>
      </c>
      <c r="D6159" s="39" t="str">
        <f>IF(Retenciones!$A186&lt;&gt;"",TEXT(Retenciones!$I186,"DD/MM/YYYY"),"")</f>
        <v/>
      </c>
      <c r="E6159" s="37"/>
    </row>
    <row r="6160" spans="2:5">
      <c r="B6160" s="36"/>
      <c r="E6160" s="37"/>
    </row>
    <row r="6161" spans="2:5">
      <c r="B6161" s="36"/>
      <c r="C6161" s="86" t="s">
        <v>130</v>
      </c>
      <c r="D6161" s="86"/>
      <c r="E6161" s="37"/>
    </row>
    <row r="6162" spans="2:5">
      <c r="B6162" s="36"/>
      <c r="C6162" s="38" t="s">
        <v>131</v>
      </c>
      <c r="D6162" s="39" t="str">
        <f>IF(Retenciones!$A186&lt;&gt;"",'Datos del Cliente'!$C$7,"")</f>
        <v/>
      </c>
      <c r="E6162" s="37"/>
    </row>
    <row r="6163" spans="2:5">
      <c r="B6163" s="36"/>
      <c r="C6163" s="38" t="s">
        <v>132</v>
      </c>
      <c r="D6163" s="40" t="str">
        <f>IFERROR(IF(Retenciones!$A186&lt;&gt;"",+('Datos del Cliente'!$C$8),""),"")</f>
        <v/>
      </c>
      <c r="E6163" s="37"/>
    </row>
    <row r="6164" spans="2:5" ht="25.5" customHeight="1">
      <c r="B6164" s="36"/>
      <c r="C6164" s="38" t="s">
        <v>133</v>
      </c>
      <c r="D6164" s="41" t="str">
        <f>IF(Retenciones!$A186&lt;&gt;"",'Datos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164" s="37"/>
    </row>
    <row r="6165" spans="2:5">
      <c r="B6165" s="36"/>
      <c r="E6165" s="37"/>
    </row>
    <row r="6166" spans="2:5">
      <c r="B6166" s="36"/>
      <c r="C6166" s="86" t="s">
        <v>134</v>
      </c>
      <c r="D6166" s="86"/>
      <c r="E6166" s="37"/>
    </row>
    <row r="6167" spans="2:5">
      <c r="B6167" s="36"/>
      <c r="C6167" s="38" t="s">
        <v>131</v>
      </c>
      <c r="D6167" s="39" t="str">
        <f>IFERROR(IF(Retenciones!$A186&lt;&gt;"",INDEX('Sujetos Retenidos'!$B$5:$B$204,MATCH(Retenciones!$O186,'Sujetos Retenidos'!$A$5:$A$204,0)),""),"")</f>
        <v/>
      </c>
      <c r="E6167" s="37"/>
    </row>
    <row r="6168" spans="2:5">
      <c r="B6168" s="36"/>
      <c r="C6168" s="38" t="s">
        <v>132</v>
      </c>
      <c r="D6168" s="40" t="str">
        <f>IFERROR(IF(Retenciones!$A186&lt;&gt;"",+INDEX('Sujetos Retenidos'!$A$5:$A$204,MATCH(Retenciones!$O186,'Sujetos Retenidos'!$A$5:$A$204,0)),""),"")</f>
        <v/>
      </c>
      <c r="E6168" s="37"/>
    </row>
    <row r="6169" spans="2:5" ht="25.5" customHeight="1">
      <c r="B6169" s="36"/>
      <c r="C6169" s="38" t="s">
        <v>133</v>
      </c>
      <c r="D6169" s="41" t="str">
        <f>IFERROR(IF(Retenciones!$A186&lt;&gt;"",INDEX('Sujetos Retenidos'!$C$5:$C$204,MATCH(Retenciones!$O186,'Sujetos Retenidos'!$A$5:$A$204,0))&amp;" Localidad: "&amp;INDEX('Sujetos Retenidos'!$D$5:$D$204,MATCH(Retenciones!$O186,'Sujetos Retenidos'!$A$5:$A$204,0))&amp;" Provincia: "&amp;IF(ISNUMBER(SEARCH(" - ",INDEX('Sujetos Retenidos'!$E$5:$E$204,MATCH(Retenciones!$O186,'Sujetos Retenidos'!$A$5:$A$204,0)))),MID(INDEX('Sujetos Retenidos'!$E$5:$E$204,MATCH(Retenciones!$O186,'Sujetos Retenidos'!$A$5:$A$204,0)),SEARCH(" - ",INDEX('Sujetos Retenidos'!$E$5:$E$204,MATCH(Retenciones!$O186,'Sujetos Retenidos'!$A$5:$A$204,0)))+3,255),INDEX('Sujetos Retenidos'!$E$5:$E$204,MATCH(Retenciones!$O186,'Sujetos Retenidos'!$A$5:$A$204,0)))&amp;" C.P.: "&amp;INDEX('Sujetos Retenidos'!$F$5:$F$204,MATCH(Retenciones!$O186,'Sujetos Retenidos'!$A$5:$A$204,0)),""),"")</f>
        <v/>
      </c>
      <c r="E6169" s="37"/>
    </row>
    <row r="6170" spans="2:5">
      <c r="B6170" s="36"/>
      <c r="E6170" s="37"/>
    </row>
    <row r="6171" spans="2:5">
      <c r="B6171" s="36"/>
      <c r="C6171" s="86" t="s">
        <v>135</v>
      </c>
      <c r="D6171" s="86"/>
      <c r="E6171" s="37"/>
    </row>
    <row r="6172" spans="2:5" ht="21.75" customHeight="1">
      <c r="B6172" s="36"/>
      <c r="C6172" s="38" t="s">
        <v>136</v>
      </c>
      <c r="D6172" s="41" t="str">
        <f>IF(Retenciones!$A186&lt;&gt;"",SUBSTITUTE(IF(ISNUMBER(SEARCH(" (",IF(ISNUMBER(SEARCH(" - ",Retenciones!$E186)),MID(Retenciones!$E186,SEARCH(" - ",Retenciones!$E186)+3,255),Retenciones!$E186))),LEFT(IF(ISNUMBER(SEARCH(" - ",Retenciones!$E186)),MID(Retenciones!$E186,SEARCH(" - ",Retenciones!$E186)+3,255),Retenciones!$E186),SEARCH(" (",IF(ISNUMBER(SEARCH(" - ",Retenciones!$E186)),MID(Retenciones!$E186,SEARCH(" - ",Retenciones!$E186)+3,255),Retenciones!$E186))-1),IF(ISNUMBER(SEARCH(" - ",Retenciones!$E186)),MID(Retenciones!$E186,SEARCH(" - ",Retenciones!$E186)+3,255),Retenciones!$E186)),"—","-"),"")</f>
        <v/>
      </c>
      <c r="E6172" s="37"/>
    </row>
    <row r="6173" spans="2:5" ht="21.75" customHeight="1">
      <c r="B6173" s="36"/>
      <c r="C6173" s="38" t="s">
        <v>137</v>
      </c>
      <c r="D6173" s="41" t="str">
        <f>IF(Retenciones!$A186&lt;&gt;"",IF(ISNUMBER(SEARCH(" - ",Retenciones!$F186)),MID(Retenciones!$F186,SEARCH(" - ",Retenciones!$F186)+3,255),Retenciones!$F186),"")</f>
        <v/>
      </c>
      <c r="E6173" s="37"/>
    </row>
    <row r="6174" spans="2:5" ht="21.75" customHeight="1">
      <c r="B6174" s="36"/>
      <c r="C6174" s="38" t="s">
        <v>138</v>
      </c>
      <c r="D6174" s="41" t="str">
        <f>IF(Retenciones!$A186&lt;&gt;"",Retenciones!$A186&amp;" Nro. "&amp;TEXT(Retenciones!$C186,"000000000000"),"")</f>
        <v/>
      </c>
      <c r="E6174" s="37"/>
    </row>
    <row r="6175" spans="2:5">
      <c r="B6175" s="36"/>
      <c r="C6175" s="38" t="s">
        <v>139</v>
      </c>
      <c r="D6175" s="42" t="str">
        <f>IF(Retenciones!$A186&lt;&gt;"","$ "&amp;IF(MID(TEXT(INT(ROUND(Retenciones!$D186,2)),"000000000000"),1,3)&lt;&gt;"000",TEXT(VALUE(MID(TEXT(INT(ROUND(Retenciones!$D186,2)),"000000000000"),1,3)),"0")&amp;"."&amp;MID(TEXT(INT(ROUND(Retenciones!$D186,2)),"000000000000"),4,3)&amp;"."&amp;MID(TEXT(INT(ROUND(Retenciones!$D186,2)),"000000000000"),7,3)&amp;"."&amp;MID(TEXT(INT(ROUND(Retenciones!$D186,2)),"000000000000"),10,3),IF(MID(TEXT(INT(ROUND(Retenciones!$D186,2)),"000000000000"),4,3)&lt;&gt;"000",TEXT(VALUE(MID(TEXT(INT(ROUND(Retenciones!$D186,2)),"000000000000"),4,3)),"0")&amp;"."&amp;MID(TEXT(INT(ROUND(Retenciones!$D186,2)),"000000000000"),7,3)&amp;"."&amp;MID(TEXT(INT(ROUND(Retenciones!$D186,2)),"000000000000"),10,3),IF(MID(TEXT(INT(ROUND(Retenciones!$D186,2)),"000000000000"),7,3)&lt;&gt;"000",TEXT(VALUE(MID(TEXT(INT(ROUND(Retenciones!$D186,2)),"000000000000"),7,3)),"0")&amp;"."&amp;MID(TEXT(INT(ROUND(Retenciones!$D186,2)),"000000000000"),10,3),TEXT(VALUE(MID(TEXT(INT(ROUND(Retenciones!$D186,2)),"000000000000"),10,3)),"0"))))&amp;","&amp;TEXT(ROUND((ROUND(Retenciones!$D186,2)-INT(ROUND(Retenciones!$D186,2)))*100,0),"00"),"")</f>
        <v/>
      </c>
      <c r="E6175" s="37"/>
    </row>
    <row r="6176" spans="2:5">
      <c r="B6176" s="36"/>
      <c r="C6176" s="38" t="s">
        <v>140</v>
      </c>
      <c r="D6176" s="39" t="str">
        <f>IF(Retenciones!$A186&lt;&gt;"","NO","")</f>
        <v/>
      </c>
      <c r="E6176" s="37"/>
    </row>
    <row r="6177" spans="2:5">
      <c r="B6177" s="36"/>
      <c r="C6177" s="38" t="s">
        <v>141</v>
      </c>
      <c r="D6177" s="43" t="str">
        <f>IF(Retenciones!$A186&lt;&gt;"","$ "&amp;IF(MID(TEXT(INT(ROUND(Retenciones!$K186,2)),"000000000000"),1,3)&lt;&gt;"000",TEXT(VALUE(MID(TEXT(INT(ROUND(Retenciones!$K186,2)),"000000000000"),1,3)),"0")&amp;"."&amp;MID(TEXT(INT(ROUND(Retenciones!$K186,2)),"000000000000"),4,3)&amp;"."&amp;MID(TEXT(INT(ROUND(Retenciones!$K186,2)),"000000000000"),7,3)&amp;"."&amp;MID(TEXT(INT(ROUND(Retenciones!$K186,2)),"000000000000"),10,3),IF(MID(TEXT(INT(ROUND(Retenciones!$K186,2)),"000000000000"),4,3)&lt;&gt;"000",TEXT(VALUE(MID(TEXT(INT(ROUND(Retenciones!$K186,2)),"000000000000"),4,3)),"0")&amp;"."&amp;MID(TEXT(INT(ROUND(Retenciones!$K186,2)),"000000000000"),7,3)&amp;"."&amp;MID(TEXT(INT(ROUND(Retenciones!$K186,2)),"000000000000"),10,3),IF(MID(TEXT(INT(ROUND(Retenciones!$K186,2)),"000000000000"),7,3)&lt;&gt;"000",TEXT(VALUE(MID(TEXT(INT(ROUND(Retenciones!$K186,2)),"000000000000"),7,3)),"0")&amp;"."&amp;MID(TEXT(INT(ROUND(Retenciones!$K186,2)),"000000000000"),10,3),TEXT(VALUE(MID(TEXT(INT(ROUND(Retenciones!$K186,2)),"000000000000"),10,3)),"0"))))&amp;","&amp;TEXT(ROUND((ROUND(Retenciones!$K186,2)-INT(ROUND(Retenciones!$K186,2)))*100,0),"00"),"")</f>
        <v/>
      </c>
      <c r="E6177" s="37"/>
    </row>
    <row r="6178" spans="2:5">
      <c r="B6178" s="36"/>
      <c r="E6178" s="37"/>
    </row>
    <row r="6179" spans="2:5">
      <c r="B6179" s="36"/>
      <c r="E6179" s="37"/>
    </row>
    <row r="6180" spans="2:5">
      <c r="B6180" s="36"/>
      <c r="C6180" s="44" t="s">
        <v>142</v>
      </c>
      <c r="D6180" s="45"/>
      <c r="E6180" s="37"/>
    </row>
    <row r="6181" spans="2:5">
      <c r="B6181" s="36"/>
      <c r="E6181" s="37"/>
    </row>
    <row r="6182" spans="2:5">
      <c r="B6182" s="36"/>
      <c r="C6182" s="38" t="s">
        <v>143</v>
      </c>
      <c r="D6182" s="39" t="str">
        <f>IF(Retenciones!$A186&lt;&gt;"",'Datos del Cliente'!$C$7,"")</f>
        <v/>
      </c>
      <c r="E6182" s="37"/>
    </row>
    <row r="6183" spans="2:5">
      <c r="B6183" s="36"/>
      <c r="C6183" s="38" t="s">
        <v>144</v>
      </c>
      <c r="D6183" s="39" t="str">
        <f>IF(Retenciones!$A186&lt;&gt;"",'Datos del Cliente'!$C$14,"")</f>
        <v/>
      </c>
      <c r="E6183" s="37"/>
    </row>
    <row r="6184" spans="2:5">
      <c r="B6184" s="36"/>
      <c r="E6184" s="37"/>
    </row>
    <row r="6185" spans="2:5" ht="15" customHeight="1">
      <c r="B6185" s="36"/>
      <c r="C6185" s="84" t="s">
        <v>145</v>
      </c>
      <c r="D6185" s="84"/>
      <c r="E6185" s="37"/>
    </row>
    <row r="6186" spans="2:5">
      <c r="B6186" s="36"/>
      <c r="C6186" s="84"/>
      <c r="D6186" s="84"/>
      <c r="E6186" s="37"/>
    </row>
    <row r="6187" spans="2:5">
      <c r="B6187" s="36"/>
      <c r="C6187" s="84"/>
      <c r="D6187" s="84"/>
      <c r="E6187" s="37"/>
    </row>
    <row r="6188" spans="2:5">
      <c r="B6188" s="46"/>
      <c r="C6188" s="47"/>
      <c r="D6188" s="47"/>
      <c r="E6188" s="48"/>
    </row>
    <row r="6190" spans="2:5" ht="25.5" customHeight="1">
      <c r="B6190" s="34"/>
      <c r="C6190" s="85" t="s">
        <v>127</v>
      </c>
      <c r="D6190" s="85"/>
      <c r="E6190" s="35"/>
    </row>
    <row r="6191" spans="2:5">
      <c r="B6191" s="36"/>
      <c r="E6191" s="37"/>
    </row>
    <row r="6192" spans="2:5">
      <c r="B6192" s="36"/>
      <c r="C6192" s="38" t="s">
        <v>128</v>
      </c>
      <c r="D6192" s="39" t="str">
        <f>IF(Retenciones!$A187&lt;&gt;"","0000-"&amp;TEXT(Retenciones!$I187,"YYYY")&amp;"-"&amp;TEXT((N('Datos del Cliente'!$C$17)+COUNTIF(Retenciones!$A$5:$A187,"&lt;&gt;")),"000000"),"")</f>
        <v/>
      </c>
      <c r="E6192" s="37"/>
    </row>
    <row r="6193" spans="2:5">
      <c r="B6193" s="36"/>
      <c r="C6193" s="38" t="s">
        <v>129</v>
      </c>
      <c r="D6193" s="39" t="str">
        <f>IF(Retenciones!$A187&lt;&gt;"",TEXT(Retenciones!$I187,"DD/MM/YYYY"),"")</f>
        <v/>
      </c>
      <c r="E6193" s="37"/>
    </row>
    <row r="6194" spans="2:5">
      <c r="B6194" s="36"/>
      <c r="E6194" s="37"/>
    </row>
    <row r="6195" spans="2:5">
      <c r="B6195" s="36"/>
      <c r="C6195" s="86" t="s">
        <v>130</v>
      </c>
      <c r="D6195" s="86"/>
      <c r="E6195" s="37"/>
    </row>
    <row r="6196" spans="2:5">
      <c r="B6196" s="36"/>
      <c r="C6196" s="38" t="s">
        <v>131</v>
      </c>
      <c r="D6196" s="39" t="str">
        <f>IF(Retenciones!$A187&lt;&gt;"",'Datos del Cliente'!$C$7,"")</f>
        <v/>
      </c>
      <c r="E6196" s="37"/>
    </row>
    <row r="6197" spans="2:5">
      <c r="B6197" s="36"/>
      <c r="C6197" s="38" t="s">
        <v>132</v>
      </c>
      <c r="D6197" s="40" t="str">
        <f>IFERROR(IF(Retenciones!$A187&lt;&gt;"",+('Datos del Cliente'!$C$8),""),"")</f>
        <v/>
      </c>
      <c r="E6197" s="37"/>
    </row>
    <row r="6198" spans="2:5" ht="25.5" customHeight="1">
      <c r="B6198" s="36"/>
      <c r="C6198" s="38" t="s">
        <v>133</v>
      </c>
      <c r="D6198" s="41" t="str">
        <f>IF(Retenciones!$A187&lt;&gt;"",'Datos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198" s="37"/>
    </row>
    <row r="6199" spans="2:5">
      <c r="B6199" s="36"/>
      <c r="E6199" s="37"/>
    </row>
    <row r="6200" spans="2:5">
      <c r="B6200" s="36"/>
      <c r="C6200" s="86" t="s">
        <v>134</v>
      </c>
      <c r="D6200" s="86"/>
      <c r="E6200" s="37"/>
    </row>
    <row r="6201" spans="2:5">
      <c r="B6201" s="36"/>
      <c r="C6201" s="38" t="s">
        <v>131</v>
      </c>
      <c r="D6201" s="39" t="str">
        <f>IFERROR(IF(Retenciones!$A187&lt;&gt;"",INDEX('Sujetos Retenidos'!$B$5:$B$204,MATCH(Retenciones!$O187,'Sujetos Retenidos'!$A$5:$A$204,0)),""),"")</f>
        <v/>
      </c>
      <c r="E6201" s="37"/>
    </row>
    <row r="6202" spans="2:5">
      <c r="B6202" s="36"/>
      <c r="C6202" s="38" t="s">
        <v>132</v>
      </c>
      <c r="D6202" s="40" t="str">
        <f>IFERROR(IF(Retenciones!$A187&lt;&gt;"",+INDEX('Sujetos Retenidos'!$A$5:$A$204,MATCH(Retenciones!$O187,'Sujetos Retenidos'!$A$5:$A$204,0)),""),"")</f>
        <v/>
      </c>
      <c r="E6202" s="37"/>
    </row>
    <row r="6203" spans="2:5" ht="25.5" customHeight="1">
      <c r="B6203" s="36"/>
      <c r="C6203" s="38" t="s">
        <v>133</v>
      </c>
      <c r="D6203" s="41" t="str">
        <f>IFERROR(IF(Retenciones!$A187&lt;&gt;"",INDEX('Sujetos Retenidos'!$C$5:$C$204,MATCH(Retenciones!$O187,'Sujetos Retenidos'!$A$5:$A$204,0))&amp;" Localidad: "&amp;INDEX('Sujetos Retenidos'!$D$5:$D$204,MATCH(Retenciones!$O187,'Sujetos Retenidos'!$A$5:$A$204,0))&amp;" Provincia: "&amp;IF(ISNUMBER(SEARCH(" - ",INDEX('Sujetos Retenidos'!$E$5:$E$204,MATCH(Retenciones!$O187,'Sujetos Retenidos'!$A$5:$A$204,0)))),MID(INDEX('Sujetos Retenidos'!$E$5:$E$204,MATCH(Retenciones!$O187,'Sujetos Retenidos'!$A$5:$A$204,0)),SEARCH(" - ",INDEX('Sujetos Retenidos'!$E$5:$E$204,MATCH(Retenciones!$O187,'Sujetos Retenidos'!$A$5:$A$204,0)))+3,255),INDEX('Sujetos Retenidos'!$E$5:$E$204,MATCH(Retenciones!$O187,'Sujetos Retenidos'!$A$5:$A$204,0)))&amp;" C.P.: "&amp;INDEX('Sujetos Retenidos'!$F$5:$F$204,MATCH(Retenciones!$O187,'Sujetos Retenidos'!$A$5:$A$204,0)),""),"")</f>
        <v/>
      </c>
      <c r="E6203" s="37"/>
    </row>
    <row r="6204" spans="2:5">
      <c r="B6204" s="36"/>
      <c r="E6204" s="37"/>
    </row>
    <row r="6205" spans="2:5">
      <c r="B6205" s="36"/>
      <c r="C6205" s="86" t="s">
        <v>135</v>
      </c>
      <c r="D6205" s="86"/>
      <c r="E6205" s="37"/>
    </row>
    <row r="6206" spans="2:5" ht="21.75" customHeight="1">
      <c r="B6206" s="36"/>
      <c r="C6206" s="38" t="s">
        <v>136</v>
      </c>
      <c r="D6206" s="41" t="str">
        <f>IF(Retenciones!$A187&lt;&gt;"",SUBSTITUTE(IF(ISNUMBER(SEARCH(" (",IF(ISNUMBER(SEARCH(" - ",Retenciones!$E187)),MID(Retenciones!$E187,SEARCH(" - ",Retenciones!$E187)+3,255),Retenciones!$E187))),LEFT(IF(ISNUMBER(SEARCH(" - ",Retenciones!$E187)),MID(Retenciones!$E187,SEARCH(" - ",Retenciones!$E187)+3,255),Retenciones!$E187),SEARCH(" (",IF(ISNUMBER(SEARCH(" - ",Retenciones!$E187)),MID(Retenciones!$E187,SEARCH(" - ",Retenciones!$E187)+3,255),Retenciones!$E187))-1),IF(ISNUMBER(SEARCH(" - ",Retenciones!$E187)),MID(Retenciones!$E187,SEARCH(" - ",Retenciones!$E187)+3,255),Retenciones!$E187)),"—","-"),"")</f>
        <v/>
      </c>
      <c r="E6206" s="37"/>
    </row>
    <row r="6207" spans="2:5" ht="21.75" customHeight="1">
      <c r="B6207" s="36"/>
      <c r="C6207" s="38" t="s">
        <v>137</v>
      </c>
      <c r="D6207" s="41" t="str">
        <f>IF(Retenciones!$A187&lt;&gt;"",IF(ISNUMBER(SEARCH(" - ",Retenciones!$F187)),MID(Retenciones!$F187,SEARCH(" - ",Retenciones!$F187)+3,255),Retenciones!$F187),"")</f>
        <v/>
      </c>
      <c r="E6207" s="37"/>
    </row>
    <row r="6208" spans="2:5" ht="21.75" customHeight="1">
      <c r="B6208" s="36"/>
      <c r="C6208" s="38" t="s">
        <v>138</v>
      </c>
      <c r="D6208" s="41" t="str">
        <f>IF(Retenciones!$A187&lt;&gt;"",Retenciones!$A187&amp;" Nro. "&amp;TEXT(Retenciones!$C187,"000000000000"),"")</f>
        <v/>
      </c>
      <c r="E6208" s="37"/>
    </row>
    <row r="6209" spans="2:5">
      <c r="B6209" s="36"/>
      <c r="C6209" s="38" t="s">
        <v>139</v>
      </c>
      <c r="D6209" s="42" t="str">
        <f>IF(Retenciones!$A187&lt;&gt;"","$ "&amp;IF(MID(TEXT(INT(ROUND(Retenciones!$D187,2)),"000000000000"),1,3)&lt;&gt;"000",TEXT(VALUE(MID(TEXT(INT(ROUND(Retenciones!$D187,2)),"000000000000"),1,3)),"0")&amp;"."&amp;MID(TEXT(INT(ROUND(Retenciones!$D187,2)),"000000000000"),4,3)&amp;"."&amp;MID(TEXT(INT(ROUND(Retenciones!$D187,2)),"000000000000"),7,3)&amp;"."&amp;MID(TEXT(INT(ROUND(Retenciones!$D187,2)),"000000000000"),10,3),IF(MID(TEXT(INT(ROUND(Retenciones!$D187,2)),"000000000000"),4,3)&lt;&gt;"000",TEXT(VALUE(MID(TEXT(INT(ROUND(Retenciones!$D187,2)),"000000000000"),4,3)),"0")&amp;"."&amp;MID(TEXT(INT(ROUND(Retenciones!$D187,2)),"000000000000"),7,3)&amp;"."&amp;MID(TEXT(INT(ROUND(Retenciones!$D187,2)),"000000000000"),10,3),IF(MID(TEXT(INT(ROUND(Retenciones!$D187,2)),"000000000000"),7,3)&lt;&gt;"000",TEXT(VALUE(MID(TEXT(INT(ROUND(Retenciones!$D187,2)),"000000000000"),7,3)),"0")&amp;"."&amp;MID(TEXT(INT(ROUND(Retenciones!$D187,2)),"000000000000"),10,3),TEXT(VALUE(MID(TEXT(INT(ROUND(Retenciones!$D187,2)),"000000000000"),10,3)),"0"))))&amp;","&amp;TEXT(ROUND((ROUND(Retenciones!$D187,2)-INT(ROUND(Retenciones!$D187,2)))*100,0),"00"),"")</f>
        <v/>
      </c>
      <c r="E6209" s="37"/>
    </row>
    <row r="6210" spans="2:5">
      <c r="B6210" s="36"/>
      <c r="C6210" s="38" t="s">
        <v>140</v>
      </c>
      <c r="D6210" s="39" t="str">
        <f>IF(Retenciones!$A187&lt;&gt;"","NO","")</f>
        <v/>
      </c>
      <c r="E6210" s="37"/>
    </row>
    <row r="6211" spans="2:5">
      <c r="B6211" s="36"/>
      <c r="C6211" s="38" t="s">
        <v>141</v>
      </c>
      <c r="D6211" s="43" t="str">
        <f>IF(Retenciones!$A187&lt;&gt;"","$ "&amp;IF(MID(TEXT(INT(ROUND(Retenciones!$K187,2)),"000000000000"),1,3)&lt;&gt;"000",TEXT(VALUE(MID(TEXT(INT(ROUND(Retenciones!$K187,2)),"000000000000"),1,3)),"0")&amp;"."&amp;MID(TEXT(INT(ROUND(Retenciones!$K187,2)),"000000000000"),4,3)&amp;"."&amp;MID(TEXT(INT(ROUND(Retenciones!$K187,2)),"000000000000"),7,3)&amp;"."&amp;MID(TEXT(INT(ROUND(Retenciones!$K187,2)),"000000000000"),10,3),IF(MID(TEXT(INT(ROUND(Retenciones!$K187,2)),"000000000000"),4,3)&lt;&gt;"000",TEXT(VALUE(MID(TEXT(INT(ROUND(Retenciones!$K187,2)),"000000000000"),4,3)),"0")&amp;"."&amp;MID(TEXT(INT(ROUND(Retenciones!$K187,2)),"000000000000"),7,3)&amp;"."&amp;MID(TEXT(INT(ROUND(Retenciones!$K187,2)),"000000000000"),10,3),IF(MID(TEXT(INT(ROUND(Retenciones!$K187,2)),"000000000000"),7,3)&lt;&gt;"000",TEXT(VALUE(MID(TEXT(INT(ROUND(Retenciones!$K187,2)),"000000000000"),7,3)),"0")&amp;"."&amp;MID(TEXT(INT(ROUND(Retenciones!$K187,2)),"000000000000"),10,3),TEXT(VALUE(MID(TEXT(INT(ROUND(Retenciones!$K187,2)),"000000000000"),10,3)),"0"))))&amp;","&amp;TEXT(ROUND((ROUND(Retenciones!$K187,2)-INT(ROUND(Retenciones!$K187,2)))*100,0),"00"),"")</f>
        <v/>
      </c>
      <c r="E6211" s="37"/>
    </row>
    <row r="6212" spans="2:5">
      <c r="B6212" s="36"/>
      <c r="E6212" s="37"/>
    </row>
    <row r="6213" spans="2:5">
      <c r="B6213" s="36"/>
      <c r="E6213" s="37"/>
    </row>
    <row r="6214" spans="2:5">
      <c r="B6214" s="36"/>
      <c r="C6214" s="44" t="s">
        <v>142</v>
      </c>
      <c r="D6214" s="45"/>
      <c r="E6214" s="37"/>
    </row>
    <row r="6215" spans="2:5">
      <c r="B6215" s="36"/>
      <c r="E6215" s="37"/>
    </row>
    <row r="6216" spans="2:5">
      <c r="B6216" s="36"/>
      <c r="C6216" s="38" t="s">
        <v>143</v>
      </c>
      <c r="D6216" s="39" t="str">
        <f>IF(Retenciones!$A187&lt;&gt;"",'Datos del Cliente'!$C$7,"")</f>
        <v/>
      </c>
      <c r="E6216" s="37"/>
    </row>
    <row r="6217" spans="2:5">
      <c r="B6217" s="36"/>
      <c r="C6217" s="38" t="s">
        <v>144</v>
      </c>
      <c r="D6217" s="39" t="str">
        <f>IF(Retenciones!$A187&lt;&gt;"",'Datos del Cliente'!$C$14,"")</f>
        <v/>
      </c>
      <c r="E6217" s="37"/>
    </row>
    <row r="6218" spans="2:5">
      <c r="B6218" s="36"/>
      <c r="E6218" s="37"/>
    </row>
    <row r="6219" spans="2:5" ht="15" customHeight="1">
      <c r="B6219" s="36"/>
      <c r="C6219" s="84" t="s">
        <v>145</v>
      </c>
      <c r="D6219" s="84"/>
      <c r="E6219" s="37"/>
    </row>
    <row r="6220" spans="2:5">
      <c r="B6220" s="36"/>
      <c r="C6220" s="84"/>
      <c r="D6220" s="84"/>
      <c r="E6220" s="37"/>
    </row>
    <row r="6221" spans="2:5">
      <c r="B6221" s="36"/>
      <c r="C6221" s="84"/>
      <c r="D6221" s="84"/>
      <c r="E6221" s="37"/>
    </row>
    <row r="6222" spans="2:5">
      <c r="B6222" s="46"/>
      <c r="C6222" s="47"/>
      <c r="D6222" s="47"/>
      <c r="E6222" s="48"/>
    </row>
    <row r="6224" spans="2:5" ht="25.5" customHeight="1">
      <c r="B6224" s="34"/>
      <c r="C6224" s="85" t="s">
        <v>127</v>
      </c>
      <c r="D6224" s="85"/>
      <c r="E6224" s="35"/>
    </row>
    <row r="6225" spans="2:5">
      <c r="B6225" s="36"/>
      <c r="E6225" s="37"/>
    </row>
    <row r="6226" spans="2:5">
      <c r="B6226" s="36"/>
      <c r="C6226" s="38" t="s">
        <v>128</v>
      </c>
      <c r="D6226" s="39" t="str">
        <f>IF(Retenciones!$A188&lt;&gt;"","0000-"&amp;TEXT(Retenciones!$I188,"YYYY")&amp;"-"&amp;TEXT((N('Datos del Cliente'!$C$17)+COUNTIF(Retenciones!$A$5:$A188,"&lt;&gt;")),"000000"),"")</f>
        <v/>
      </c>
      <c r="E6226" s="37"/>
    </row>
    <row r="6227" spans="2:5">
      <c r="B6227" s="36"/>
      <c r="C6227" s="38" t="s">
        <v>129</v>
      </c>
      <c r="D6227" s="39" t="str">
        <f>IF(Retenciones!$A188&lt;&gt;"",TEXT(Retenciones!$I188,"DD/MM/YYYY"),"")</f>
        <v/>
      </c>
      <c r="E6227" s="37"/>
    </row>
    <row r="6228" spans="2:5">
      <c r="B6228" s="36"/>
      <c r="E6228" s="37"/>
    </row>
    <row r="6229" spans="2:5">
      <c r="B6229" s="36"/>
      <c r="C6229" s="86" t="s">
        <v>130</v>
      </c>
      <c r="D6229" s="86"/>
      <c r="E6229" s="37"/>
    </row>
    <row r="6230" spans="2:5">
      <c r="B6230" s="36"/>
      <c r="C6230" s="38" t="s">
        <v>131</v>
      </c>
      <c r="D6230" s="39" t="str">
        <f>IF(Retenciones!$A188&lt;&gt;"",'Datos del Cliente'!$C$7,"")</f>
        <v/>
      </c>
      <c r="E6230" s="37"/>
    </row>
    <row r="6231" spans="2:5">
      <c r="B6231" s="36"/>
      <c r="C6231" s="38" t="s">
        <v>132</v>
      </c>
      <c r="D6231" s="40" t="str">
        <f>IFERROR(IF(Retenciones!$A188&lt;&gt;"",+('Datos del Cliente'!$C$8),""),"")</f>
        <v/>
      </c>
      <c r="E6231" s="37"/>
    </row>
    <row r="6232" spans="2:5" ht="25.5" customHeight="1">
      <c r="B6232" s="36"/>
      <c r="C6232" s="38" t="s">
        <v>133</v>
      </c>
      <c r="D6232" s="41" t="str">
        <f>IF(Retenciones!$A188&lt;&gt;"",'Datos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232" s="37"/>
    </row>
    <row r="6233" spans="2:5">
      <c r="B6233" s="36"/>
      <c r="E6233" s="37"/>
    </row>
    <row r="6234" spans="2:5">
      <c r="B6234" s="36"/>
      <c r="C6234" s="86" t="s">
        <v>134</v>
      </c>
      <c r="D6234" s="86"/>
      <c r="E6234" s="37"/>
    </row>
    <row r="6235" spans="2:5">
      <c r="B6235" s="36"/>
      <c r="C6235" s="38" t="s">
        <v>131</v>
      </c>
      <c r="D6235" s="39" t="str">
        <f>IFERROR(IF(Retenciones!$A188&lt;&gt;"",INDEX('Sujetos Retenidos'!$B$5:$B$204,MATCH(Retenciones!$O188,'Sujetos Retenidos'!$A$5:$A$204,0)),""),"")</f>
        <v/>
      </c>
      <c r="E6235" s="37"/>
    </row>
    <row r="6236" spans="2:5">
      <c r="B6236" s="36"/>
      <c r="C6236" s="38" t="s">
        <v>132</v>
      </c>
      <c r="D6236" s="40" t="str">
        <f>IFERROR(IF(Retenciones!$A188&lt;&gt;"",+INDEX('Sujetos Retenidos'!$A$5:$A$204,MATCH(Retenciones!$O188,'Sujetos Retenidos'!$A$5:$A$204,0)),""),"")</f>
        <v/>
      </c>
      <c r="E6236" s="37"/>
    </row>
    <row r="6237" spans="2:5" ht="25.5" customHeight="1">
      <c r="B6237" s="36"/>
      <c r="C6237" s="38" t="s">
        <v>133</v>
      </c>
      <c r="D6237" s="41" t="str">
        <f>IFERROR(IF(Retenciones!$A188&lt;&gt;"",INDEX('Sujetos Retenidos'!$C$5:$C$204,MATCH(Retenciones!$O188,'Sujetos Retenidos'!$A$5:$A$204,0))&amp;" Localidad: "&amp;INDEX('Sujetos Retenidos'!$D$5:$D$204,MATCH(Retenciones!$O188,'Sujetos Retenidos'!$A$5:$A$204,0))&amp;" Provincia: "&amp;IF(ISNUMBER(SEARCH(" - ",INDEX('Sujetos Retenidos'!$E$5:$E$204,MATCH(Retenciones!$O188,'Sujetos Retenidos'!$A$5:$A$204,0)))),MID(INDEX('Sujetos Retenidos'!$E$5:$E$204,MATCH(Retenciones!$O188,'Sujetos Retenidos'!$A$5:$A$204,0)),SEARCH(" - ",INDEX('Sujetos Retenidos'!$E$5:$E$204,MATCH(Retenciones!$O188,'Sujetos Retenidos'!$A$5:$A$204,0)))+3,255),INDEX('Sujetos Retenidos'!$E$5:$E$204,MATCH(Retenciones!$O188,'Sujetos Retenidos'!$A$5:$A$204,0)))&amp;" C.P.: "&amp;INDEX('Sujetos Retenidos'!$F$5:$F$204,MATCH(Retenciones!$O188,'Sujetos Retenidos'!$A$5:$A$204,0)),""),"")</f>
        <v/>
      </c>
      <c r="E6237" s="37"/>
    </row>
    <row r="6238" spans="2:5">
      <c r="B6238" s="36"/>
      <c r="E6238" s="37"/>
    </row>
    <row r="6239" spans="2:5">
      <c r="B6239" s="36"/>
      <c r="C6239" s="86" t="s">
        <v>135</v>
      </c>
      <c r="D6239" s="86"/>
      <c r="E6239" s="37"/>
    </row>
    <row r="6240" spans="2:5" ht="21.75" customHeight="1">
      <c r="B6240" s="36"/>
      <c r="C6240" s="38" t="s">
        <v>136</v>
      </c>
      <c r="D6240" s="41" t="str">
        <f>IF(Retenciones!$A188&lt;&gt;"",SUBSTITUTE(IF(ISNUMBER(SEARCH(" (",IF(ISNUMBER(SEARCH(" - ",Retenciones!$E188)),MID(Retenciones!$E188,SEARCH(" - ",Retenciones!$E188)+3,255),Retenciones!$E188))),LEFT(IF(ISNUMBER(SEARCH(" - ",Retenciones!$E188)),MID(Retenciones!$E188,SEARCH(" - ",Retenciones!$E188)+3,255),Retenciones!$E188),SEARCH(" (",IF(ISNUMBER(SEARCH(" - ",Retenciones!$E188)),MID(Retenciones!$E188,SEARCH(" - ",Retenciones!$E188)+3,255),Retenciones!$E188))-1),IF(ISNUMBER(SEARCH(" - ",Retenciones!$E188)),MID(Retenciones!$E188,SEARCH(" - ",Retenciones!$E188)+3,255),Retenciones!$E188)),"—","-"),"")</f>
        <v/>
      </c>
      <c r="E6240" s="37"/>
    </row>
    <row r="6241" spans="2:5" ht="21.75" customHeight="1">
      <c r="B6241" s="36"/>
      <c r="C6241" s="38" t="s">
        <v>137</v>
      </c>
      <c r="D6241" s="41" t="str">
        <f>IF(Retenciones!$A188&lt;&gt;"",IF(ISNUMBER(SEARCH(" - ",Retenciones!$F188)),MID(Retenciones!$F188,SEARCH(" - ",Retenciones!$F188)+3,255),Retenciones!$F188),"")</f>
        <v/>
      </c>
      <c r="E6241" s="37"/>
    </row>
    <row r="6242" spans="2:5" ht="21.75" customHeight="1">
      <c r="B6242" s="36"/>
      <c r="C6242" s="38" t="s">
        <v>138</v>
      </c>
      <c r="D6242" s="41" t="str">
        <f>IF(Retenciones!$A188&lt;&gt;"",Retenciones!$A188&amp;" Nro. "&amp;TEXT(Retenciones!$C188,"000000000000"),"")</f>
        <v/>
      </c>
      <c r="E6242" s="37"/>
    </row>
    <row r="6243" spans="2:5">
      <c r="B6243" s="36"/>
      <c r="C6243" s="38" t="s">
        <v>139</v>
      </c>
      <c r="D6243" s="42" t="str">
        <f>IF(Retenciones!$A188&lt;&gt;"","$ "&amp;IF(MID(TEXT(INT(ROUND(Retenciones!$D188,2)),"000000000000"),1,3)&lt;&gt;"000",TEXT(VALUE(MID(TEXT(INT(ROUND(Retenciones!$D188,2)),"000000000000"),1,3)),"0")&amp;"."&amp;MID(TEXT(INT(ROUND(Retenciones!$D188,2)),"000000000000"),4,3)&amp;"."&amp;MID(TEXT(INT(ROUND(Retenciones!$D188,2)),"000000000000"),7,3)&amp;"."&amp;MID(TEXT(INT(ROUND(Retenciones!$D188,2)),"000000000000"),10,3),IF(MID(TEXT(INT(ROUND(Retenciones!$D188,2)),"000000000000"),4,3)&lt;&gt;"000",TEXT(VALUE(MID(TEXT(INT(ROUND(Retenciones!$D188,2)),"000000000000"),4,3)),"0")&amp;"."&amp;MID(TEXT(INT(ROUND(Retenciones!$D188,2)),"000000000000"),7,3)&amp;"."&amp;MID(TEXT(INT(ROUND(Retenciones!$D188,2)),"000000000000"),10,3),IF(MID(TEXT(INT(ROUND(Retenciones!$D188,2)),"000000000000"),7,3)&lt;&gt;"000",TEXT(VALUE(MID(TEXT(INT(ROUND(Retenciones!$D188,2)),"000000000000"),7,3)),"0")&amp;"."&amp;MID(TEXT(INT(ROUND(Retenciones!$D188,2)),"000000000000"),10,3),TEXT(VALUE(MID(TEXT(INT(ROUND(Retenciones!$D188,2)),"000000000000"),10,3)),"0"))))&amp;","&amp;TEXT(ROUND((ROUND(Retenciones!$D188,2)-INT(ROUND(Retenciones!$D188,2)))*100,0),"00"),"")</f>
        <v/>
      </c>
      <c r="E6243" s="37"/>
    </row>
    <row r="6244" spans="2:5">
      <c r="B6244" s="36"/>
      <c r="C6244" s="38" t="s">
        <v>140</v>
      </c>
      <c r="D6244" s="39" t="str">
        <f>IF(Retenciones!$A188&lt;&gt;"","NO","")</f>
        <v/>
      </c>
      <c r="E6244" s="37"/>
    </row>
    <row r="6245" spans="2:5">
      <c r="B6245" s="36"/>
      <c r="C6245" s="38" t="s">
        <v>141</v>
      </c>
      <c r="D6245" s="43" t="str">
        <f>IF(Retenciones!$A188&lt;&gt;"","$ "&amp;IF(MID(TEXT(INT(ROUND(Retenciones!$K188,2)),"000000000000"),1,3)&lt;&gt;"000",TEXT(VALUE(MID(TEXT(INT(ROUND(Retenciones!$K188,2)),"000000000000"),1,3)),"0")&amp;"."&amp;MID(TEXT(INT(ROUND(Retenciones!$K188,2)),"000000000000"),4,3)&amp;"."&amp;MID(TEXT(INT(ROUND(Retenciones!$K188,2)),"000000000000"),7,3)&amp;"."&amp;MID(TEXT(INT(ROUND(Retenciones!$K188,2)),"000000000000"),10,3),IF(MID(TEXT(INT(ROUND(Retenciones!$K188,2)),"000000000000"),4,3)&lt;&gt;"000",TEXT(VALUE(MID(TEXT(INT(ROUND(Retenciones!$K188,2)),"000000000000"),4,3)),"0")&amp;"."&amp;MID(TEXT(INT(ROUND(Retenciones!$K188,2)),"000000000000"),7,3)&amp;"."&amp;MID(TEXT(INT(ROUND(Retenciones!$K188,2)),"000000000000"),10,3),IF(MID(TEXT(INT(ROUND(Retenciones!$K188,2)),"000000000000"),7,3)&lt;&gt;"000",TEXT(VALUE(MID(TEXT(INT(ROUND(Retenciones!$K188,2)),"000000000000"),7,3)),"0")&amp;"."&amp;MID(TEXT(INT(ROUND(Retenciones!$K188,2)),"000000000000"),10,3),TEXT(VALUE(MID(TEXT(INT(ROUND(Retenciones!$K188,2)),"000000000000"),10,3)),"0"))))&amp;","&amp;TEXT(ROUND((ROUND(Retenciones!$K188,2)-INT(ROUND(Retenciones!$K188,2)))*100,0),"00"),"")</f>
        <v/>
      </c>
      <c r="E6245" s="37"/>
    </row>
    <row r="6246" spans="2:5">
      <c r="B6246" s="36"/>
      <c r="E6246" s="37"/>
    </row>
    <row r="6247" spans="2:5">
      <c r="B6247" s="36"/>
      <c r="E6247" s="37"/>
    </row>
    <row r="6248" spans="2:5">
      <c r="B6248" s="36"/>
      <c r="C6248" s="44" t="s">
        <v>142</v>
      </c>
      <c r="D6248" s="45"/>
      <c r="E6248" s="37"/>
    </row>
    <row r="6249" spans="2:5">
      <c r="B6249" s="36"/>
      <c r="E6249" s="37"/>
    </row>
    <row r="6250" spans="2:5">
      <c r="B6250" s="36"/>
      <c r="C6250" s="38" t="s">
        <v>143</v>
      </c>
      <c r="D6250" s="39" t="str">
        <f>IF(Retenciones!$A188&lt;&gt;"",'Datos del Cliente'!$C$7,"")</f>
        <v/>
      </c>
      <c r="E6250" s="37"/>
    </row>
    <row r="6251" spans="2:5">
      <c r="B6251" s="36"/>
      <c r="C6251" s="38" t="s">
        <v>144</v>
      </c>
      <c r="D6251" s="39" t="str">
        <f>IF(Retenciones!$A188&lt;&gt;"",'Datos del Cliente'!$C$14,"")</f>
        <v/>
      </c>
      <c r="E6251" s="37"/>
    </row>
    <row r="6252" spans="2:5">
      <c r="B6252" s="36"/>
      <c r="E6252" s="37"/>
    </row>
    <row r="6253" spans="2:5" ht="15" customHeight="1">
      <c r="B6253" s="36"/>
      <c r="C6253" s="84" t="s">
        <v>145</v>
      </c>
      <c r="D6253" s="84"/>
      <c r="E6253" s="37"/>
    </row>
    <row r="6254" spans="2:5">
      <c r="B6254" s="36"/>
      <c r="C6254" s="84"/>
      <c r="D6254" s="84"/>
      <c r="E6254" s="37"/>
    </row>
    <row r="6255" spans="2:5">
      <c r="B6255" s="36"/>
      <c r="C6255" s="84"/>
      <c r="D6255" s="84"/>
      <c r="E6255" s="37"/>
    </row>
    <row r="6256" spans="2:5">
      <c r="B6256" s="46"/>
      <c r="C6256" s="47"/>
      <c r="D6256" s="47"/>
      <c r="E6256" s="48"/>
    </row>
    <row r="6258" spans="2:5" ht="25.5" customHeight="1">
      <c r="B6258" s="34"/>
      <c r="C6258" s="85" t="s">
        <v>127</v>
      </c>
      <c r="D6258" s="85"/>
      <c r="E6258" s="35"/>
    </row>
    <row r="6259" spans="2:5">
      <c r="B6259" s="36"/>
      <c r="E6259" s="37"/>
    </row>
    <row r="6260" spans="2:5">
      <c r="B6260" s="36"/>
      <c r="C6260" s="38" t="s">
        <v>128</v>
      </c>
      <c r="D6260" s="39" t="str">
        <f>IF(Retenciones!$A189&lt;&gt;"","0000-"&amp;TEXT(Retenciones!$I189,"YYYY")&amp;"-"&amp;TEXT((N('Datos del Cliente'!$C$17)+COUNTIF(Retenciones!$A$5:$A189,"&lt;&gt;")),"000000"),"")</f>
        <v/>
      </c>
      <c r="E6260" s="37"/>
    </row>
    <row r="6261" spans="2:5">
      <c r="B6261" s="36"/>
      <c r="C6261" s="38" t="s">
        <v>129</v>
      </c>
      <c r="D6261" s="39" t="str">
        <f>IF(Retenciones!$A189&lt;&gt;"",TEXT(Retenciones!$I189,"DD/MM/YYYY"),"")</f>
        <v/>
      </c>
      <c r="E6261" s="37"/>
    </row>
    <row r="6262" spans="2:5">
      <c r="B6262" s="36"/>
      <c r="E6262" s="37"/>
    </row>
    <row r="6263" spans="2:5">
      <c r="B6263" s="36"/>
      <c r="C6263" s="86" t="s">
        <v>130</v>
      </c>
      <c r="D6263" s="86"/>
      <c r="E6263" s="37"/>
    </row>
    <row r="6264" spans="2:5">
      <c r="B6264" s="36"/>
      <c r="C6264" s="38" t="s">
        <v>131</v>
      </c>
      <c r="D6264" s="39" t="str">
        <f>IF(Retenciones!$A189&lt;&gt;"",'Datos del Cliente'!$C$7,"")</f>
        <v/>
      </c>
      <c r="E6264" s="37"/>
    </row>
    <row r="6265" spans="2:5">
      <c r="B6265" s="36"/>
      <c r="C6265" s="38" t="s">
        <v>132</v>
      </c>
      <c r="D6265" s="40" t="str">
        <f>IFERROR(IF(Retenciones!$A189&lt;&gt;"",+('Datos del Cliente'!$C$8),""),"")</f>
        <v/>
      </c>
      <c r="E6265" s="37"/>
    </row>
    <row r="6266" spans="2:5" ht="25.5" customHeight="1">
      <c r="B6266" s="36"/>
      <c r="C6266" s="38" t="s">
        <v>133</v>
      </c>
      <c r="D6266" s="41" t="str">
        <f>IF(Retenciones!$A189&lt;&gt;"",'Datos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266" s="37"/>
    </row>
    <row r="6267" spans="2:5">
      <c r="B6267" s="36"/>
      <c r="E6267" s="37"/>
    </row>
    <row r="6268" spans="2:5">
      <c r="B6268" s="36"/>
      <c r="C6268" s="86" t="s">
        <v>134</v>
      </c>
      <c r="D6268" s="86"/>
      <c r="E6268" s="37"/>
    </row>
    <row r="6269" spans="2:5">
      <c r="B6269" s="36"/>
      <c r="C6269" s="38" t="s">
        <v>131</v>
      </c>
      <c r="D6269" s="39" t="str">
        <f>IFERROR(IF(Retenciones!$A189&lt;&gt;"",INDEX('Sujetos Retenidos'!$B$5:$B$204,MATCH(Retenciones!$O189,'Sujetos Retenidos'!$A$5:$A$204,0)),""),"")</f>
        <v/>
      </c>
      <c r="E6269" s="37"/>
    </row>
    <row r="6270" spans="2:5">
      <c r="B6270" s="36"/>
      <c r="C6270" s="38" t="s">
        <v>132</v>
      </c>
      <c r="D6270" s="40" t="str">
        <f>IFERROR(IF(Retenciones!$A189&lt;&gt;"",+INDEX('Sujetos Retenidos'!$A$5:$A$204,MATCH(Retenciones!$O189,'Sujetos Retenidos'!$A$5:$A$204,0)),""),"")</f>
        <v/>
      </c>
      <c r="E6270" s="37"/>
    </row>
    <row r="6271" spans="2:5" ht="25.5" customHeight="1">
      <c r="B6271" s="36"/>
      <c r="C6271" s="38" t="s">
        <v>133</v>
      </c>
      <c r="D6271" s="41" t="str">
        <f>IFERROR(IF(Retenciones!$A189&lt;&gt;"",INDEX('Sujetos Retenidos'!$C$5:$C$204,MATCH(Retenciones!$O189,'Sujetos Retenidos'!$A$5:$A$204,0))&amp;" Localidad: "&amp;INDEX('Sujetos Retenidos'!$D$5:$D$204,MATCH(Retenciones!$O189,'Sujetos Retenidos'!$A$5:$A$204,0))&amp;" Provincia: "&amp;IF(ISNUMBER(SEARCH(" - ",INDEX('Sujetos Retenidos'!$E$5:$E$204,MATCH(Retenciones!$O189,'Sujetos Retenidos'!$A$5:$A$204,0)))),MID(INDEX('Sujetos Retenidos'!$E$5:$E$204,MATCH(Retenciones!$O189,'Sujetos Retenidos'!$A$5:$A$204,0)),SEARCH(" - ",INDEX('Sujetos Retenidos'!$E$5:$E$204,MATCH(Retenciones!$O189,'Sujetos Retenidos'!$A$5:$A$204,0)))+3,255),INDEX('Sujetos Retenidos'!$E$5:$E$204,MATCH(Retenciones!$O189,'Sujetos Retenidos'!$A$5:$A$204,0)))&amp;" C.P.: "&amp;INDEX('Sujetos Retenidos'!$F$5:$F$204,MATCH(Retenciones!$O189,'Sujetos Retenidos'!$A$5:$A$204,0)),""),"")</f>
        <v/>
      </c>
      <c r="E6271" s="37"/>
    </row>
    <row r="6272" spans="2:5">
      <c r="B6272" s="36"/>
      <c r="E6272" s="37"/>
    </row>
    <row r="6273" spans="2:5">
      <c r="B6273" s="36"/>
      <c r="C6273" s="86" t="s">
        <v>135</v>
      </c>
      <c r="D6273" s="86"/>
      <c r="E6273" s="37"/>
    </row>
    <row r="6274" spans="2:5" ht="21.75" customHeight="1">
      <c r="B6274" s="36"/>
      <c r="C6274" s="38" t="s">
        <v>136</v>
      </c>
      <c r="D6274" s="41" t="str">
        <f>IF(Retenciones!$A189&lt;&gt;"",SUBSTITUTE(IF(ISNUMBER(SEARCH(" (",IF(ISNUMBER(SEARCH(" - ",Retenciones!$E189)),MID(Retenciones!$E189,SEARCH(" - ",Retenciones!$E189)+3,255),Retenciones!$E189))),LEFT(IF(ISNUMBER(SEARCH(" - ",Retenciones!$E189)),MID(Retenciones!$E189,SEARCH(" - ",Retenciones!$E189)+3,255),Retenciones!$E189),SEARCH(" (",IF(ISNUMBER(SEARCH(" - ",Retenciones!$E189)),MID(Retenciones!$E189,SEARCH(" - ",Retenciones!$E189)+3,255),Retenciones!$E189))-1),IF(ISNUMBER(SEARCH(" - ",Retenciones!$E189)),MID(Retenciones!$E189,SEARCH(" - ",Retenciones!$E189)+3,255),Retenciones!$E189)),"—","-"),"")</f>
        <v/>
      </c>
      <c r="E6274" s="37"/>
    </row>
    <row r="6275" spans="2:5" ht="21.75" customHeight="1">
      <c r="B6275" s="36"/>
      <c r="C6275" s="38" t="s">
        <v>137</v>
      </c>
      <c r="D6275" s="41" t="str">
        <f>IF(Retenciones!$A189&lt;&gt;"",IF(ISNUMBER(SEARCH(" - ",Retenciones!$F189)),MID(Retenciones!$F189,SEARCH(" - ",Retenciones!$F189)+3,255),Retenciones!$F189),"")</f>
        <v/>
      </c>
      <c r="E6275" s="37"/>
    </row>
    <row r="6276" spans="2:5" ht="21.75" customHeight="1">
      <c r="B6276" s="36"/>
      <c r="C6276" s="38" t="s">
        <v>138</v>
      </c>
      <c r="D6276" s="41" t="str">
        <f>IF(Retenciones!$A189&lt;&gt;"",Retenciones!$A189&amp;" Nro. "&amp;TEXT(Retenciones!$C189,"000000000000"),"")</f>
        <v/>
      </c>
      <c r="E6276" s="37"/>
    </row>
    <row r="6277" spans="2:5">
      <c r="B6277" s="36"/>
      <c r="C6277" s="38" t="s">
        <v>139</v>
      </c>
      <c r="D6277" s="42" t="str">
        <f>IF(Retenciones!$A189&lt;&gt;"","$ "&amp;IF(MID(TEXT(INT(ROUND(Retenciones!$D189,2)),"000000000000"),1,3)&lt;&gt;"000",TEXT(VALUE(MID(TEXT(INT(ROUND(Retenciones!$D189,2)),"000000000000"),1,3)),"0")&amp;"."&amp;MID(TEXT(INT(ROUND(Retenciones!$D189,2)),"000000000000"),4,3)&amp;"."&amp;MID(TEXT(INT(ROUND(Retenciones!$D189,2)),"000000000000"),7,3)&amp;"."&amp;MID(TEXT(INT(ROUND(Retenciones!$D189,2)),"000000000000"),10,3),IF(MID(TEXT(INT(ROUND(Retenciones!$D189,2)),"000000000000"),4,3)&lt;&gt;"000",TEXT(VALUE(MID(TEXT(INT(ROUND(Retenciones!$D189,2)),"000000000000"),4,3)),"0")&amp;"."&amp;MID(TEXT(INT(ROUND(Retenciones!$D189,2)),"000000000000"),7,3)&amp;"."&amp;MID(TEXT(INT(ROUND(Retenciones!$D189,2)),"000000000000"),10,3),IF(MID(TEXT(INT(ROUND(Retenciones!$D189,2)),"000000000000"),7,3)&lt;&gt;"000",TEXT(VALUE(MID(TEXT(INT(ROUND(Retenciones!$D189,2)),"000000000000"),7,3)),"0")&amp;"."&amp;MID(TEXT(INT(ROUND(Retenciones!$D189,2)),"000000000000"),10,3),TEXT(VALUE(MID(TEXT(INT(ROUND(Retenciones!$D189,2)),"000000000000"),10,3)),"0"))))&amp;","&amp;TEXT(ROUND((ROUND(Retenciones!$D189,2)-INT(ROUND(Retenciones!$D189,2)))*100,0),"00"),"")</f>
        <v/>
      </c>
      <c r="E6277" s="37"/>
    </row>
    <row r="6278" spans="2:5">
      <c r="B6278" s="36"/>
      <c r="C6278" s="38" t="s">
        <v>140</v>
      </c>
      <c r="D6278" s="39" t="str">
        <f>IF(Retenciones!$A189&lt;&gt;"","NO","")</f>
        <v/>
      </c>
      <c r="E6278" s="37"/>
    </row>
    <row r="6279" spans="2:5">
      <c r="B6279" s="36"/>
      <c r="C6279" s="38" t="s">
        <v>141</v>
      </c>
      <c r="D6279" s="43" t="str">
        <f>IF(Retenciones!$A189&lt;&gt;"","$ "&amp;IF(MID(TEXT(INT(ROUND(Retenciones!$K189,2)),"000000000000"),1,3)&lt;&gt;"000",TEXT(VALUE(MID(TEXT(INT(ROUND(Retenciones!$K189,2)),"000000000000"),1,3)),"0")&amp;"."&amp;MID(TEXT(INT(ROUND(Retenciones!$K189,2)),"000000000000"),4,3)&amp;"."&amp;MID(TEXT(INT(ROUND(Retenciones!$K189,2)),"000000000000"),7,3)&amp;"."&amp;MID(TEXT(INT(ROUND(Retenciones!$K189,2)),"000000000000"),10,3),IF(MID(TEXT(INT(ROUND(Retenciones!$K189,2)),"000000000000"),4,3)&lt;&gt;"000",TEXT(VALUE(MID(TEXT(INT(ROUND(Retenciones!$K189,2)),"000000000000"),4,3)),"0")&amp;"."&amp;MID(TEXT(INT(ROUND(Retenciones!$K189,2)),"000000000000"),7,3)&amp;"."&amp;MID(TEXT(INT(ROUND(Retenciones!$K189,2)),"000000000000"),10,3),IF(MID(TEXT(INT(ROUND(Retenciones!$K189,2)),"000000000000"),7,3)&lt;&gt;"000",TEXT(VALUE(MID(TEXT(INT(ROUND(Retenciones!$K189,2)),"000000000000"),7,3)),"0")&amp;"."&amp;MID(TEXT(INT(ROUND(Retenciones!$K189,2)),"000000000000"),10,3),TEXT(VALUE(MID(TEXT(INT(ROUND(Retenciones!$K189,2)),"000000000000"),10,3)),"0"))))&amp;","&amp;TEXT(ROUND((ROUND(Retenciones!$K189,2)-INT(ROUND(Retenciones!$K189,2)))*100,0),"00"),"")</f>
        <v/>
      </c>
      <c r="E6279" s="37"/>
    </row>
    <row r="6280" spans="2:5">
      <c r="B6280" s="36"/>
      <c r="E6280" s="37"/>
    </row>
    <row r="6281" spans="2:5">
      <c r="B6281" s="36"/>
      <c r="E6281" s="37"/>
    </row>
    <row r="6282" spans="2:5">
      <c r="B6282" s="36"/>
      <c r="C6282" s="44" t="s">
        <v>142</v>
      </c>
      <c r="D6282" s="45"/>
      <c r="E6282" s="37"/>
    </row>
    <row r="6283" spans="2:5">
      <c r="B6283" s="36"/>
      <c r="E6283" s="37"/>
    </row>
    <row r="6284" spans="2:5">
      <c r="B6284" s="36"/>
      <c r="C6284" s="38" t="s">
        <v>143</v>
      </c>
      <c r="D6284" s="39" t="str">
        <f>IF(Retenciones!$A189&lt;&gt;"",'Datos del Cliente'!$C$7,"")</f>
        <v/>
      </c>
      <c r="E6284" s="37"/>
    </row>
    <row r="6285" spans="2:5">
      <c r="B6285" s="36"/>
      <c r="C6285" s="38" t="s">
        <v>144</v>
      </c>
      <c r="D6285" s="39" t="str">
        <f>IF(Retenciones!$A189&lt;&gt;"",'Datos del Cliente'!$C$14,"")</f>
        <v/>
      </c>
      <c r="E6285" s="37"/>
    </row>
    <row r="6286" spans="2:5">
      <c r="B6286" s="36"/>
      <c r="E6286" s="37"/>
    </row>
    <row r="6287" spans="2:5" ht="15" customHeight="1">
      <c r="B6287" s="36"/>
      <c r="C6287" s="84" t="s">
        <v>145</v>
      </c>
      <c r="D6287" s="84"/>
      <c r="E6287" s="37"/>
    </row>
    <row r="6288" spans="2:5">
      <c r="B6288" s="36"/>
      <c r="C6288" s="84"/>
      <c r="D6288" s="84"/>
      <c r="E6288" s="37"/>
    </row>
    <row r="6289" spans="2:5">
      <c r="B6289" s="36"/>
      <c r="C6289" s="84"/>
      <c r="D6289" s="84"/>
      <c r="E6289" s="37"/>
    </row>
    <row r="6290" spans="2:5">
      <c r="B6290" s="46"/>
      <c r="C6290" s="47"/>
      <c r="D6290" s="47"/>
      <c r="E6290" s="48"/>
    </row>
    <row r="6292" spans="2:5" ht="25.5" customHeight="1">
      <c r="B6292" s="34"/>
      <c r="C6292" s="85" t="s">
        <v>127</v>
      </c>
      <c r="D6292" s="85"/>
      <c r="E6292" s="35"/>
    </row>
    <row r="6293" spans="2:5">
      <c r="B6293" s="36"/>
      <c r="E6293" s="37"/>
    </row>
    <row r="6294" spans="2:5">
      <c r="B6294" s="36"/>
      <c r="C6294" s="38" t="s">
        <v>128</v>
      </c>
      <c r="D6294" s="39" t="str">
        <f>IF(Retenciones!$A190&lt;&gt;"","0000-"&amp;TEXT(Retenciones!$I190,"YYYY")&amp;"-"&amp;TEXT((N('Datos del Cliente'!$C$17)+COUNTIF(Retenciones!$A$5:$A190,"&lt;&gt;")),"000000"),"")</f>
        <v/>
      </c>
      <c r="E6294" s="37"/>
    </row>
    <row r="6295" spans="2:5">
      <c r="B6295" s="36"/>
      <c r="C6295" s="38" t="s">
        <v>129</v>
      </c>
      <c r="D6295" s="39" t="str">
        <f>IF(Retenciones!$A190&lt;&gt;"",TEXT(Retenciones!$I190,"DD/MM/YYYY"),"")</f>
        <v/>
      </c>
      <c r="E6295" s="37"/>
    </row>
    <row r="6296" spans="2:5">
      <c r="B6296" s="36"/>
      <c r="E6296" s="37"/>
    </row>
    <row r="6297" spans="2:5">
      <c r="B6297" s="36"/>
      <c r="C6297" s="86" t="s">
        <v>130</v>
      </c>
      <c r="D6297" s="86"/>
      <c r="E6297" s="37"/>
    </row>
    <row r="6298" spans="2:5">
      <c r="B6298" s="36"/>
      <c r="C6298" s="38" t="s">
        <v>131</v>
      </c>
      <c r="D6298" s="39" t="str">
        <f>IF(Retenciones!$A190&lt;&gt;"",'Datos del Cliente'!$C$7,"")</f>
        <v/>
      </c>
      <c r="E6298" s="37"/>
    </row>
    <row r="6299" spans="2:5">
      <c r="B6299" s="36"/>
      <c r="C6299" s="38" t="s">
        <v>132</v>
      </c>
      <c r="D6299" s="40" t="str">
        <f>IFERROR(IF(Retenciones!$A190&lt;&gt;"",+('Datos del Cliente'!$C$8),""),"")</f>
        <v/>
      </c>
      <c r="E6299" s="37"/>
    </row>
    <row r="6300" spans="2:5" ht="25.5" customHeight="1">
      <c r="B6300" s="36"/>
      <c r="C6300" s="38" t="s">
        <v>133</v>
      </c>
      <c r="D6300" s="41" t="str">
        <f>IF(Retenciones!$A190&lt;&gt;"",'Datos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300" s="37"/>
    </row>
    <row r="6301" spans="2:5">
      <c r="B6301" s="36"/>
      <c r="E6301" s="37"/>
    </row>
    <row r="6302" spans="2:5">
      <c r="B6302" s="36"/>
      <c r="C6302" s="86" t="s">
        <v>134</v>
      </c>
      <c r="D6302" s="86"/>
      <c r="E6302" s="37"/>
    </row>
    <row r="6303" spans="2:5">
      <c r="B6303" s="36"/>
      <c r="C6303" s="38" t="s">
        <v>131</v>
      </c>
      <c r="D6303" s="39" t="str">
        <f>IFERROR(IF(Retenciones!$A190&lt;&gt;"",INDEX('Sujetos Retenidos'!$B$5:$B$204,MATCH(Retenciones!$O190,'Sujetos Retenidos'!$A$5:$A$204,0)),""),"")</f>
        <v/>
      </c>
      <c r="E6303" s="37"/>
    </row>
    <row r="6304" spans="2:5">
      <c r="B6304" s="36"/>
      <c r="C6304" s="38" t="s">
        <v>132</v>
      </c>
      <c r="D6304" s="40" t="str">
        <f>IFERROR(IF(Retenciones!$A190&lt;&gt;"",+INDEX('Sujetos Retenidos'!$A$5:$A$204,MATCH(Retenciones!$O190,'Sujetos Retenidos'!$A$5:$A$204,0)),""),"")</f>
        <v/>
      </c>
      <c r="E6304" s="37"/>
    </row>
    <row r="6305" spans="2:5" ht="25.5" customHeight="1">
      <c r="B6305" s="36"/>
      <c r="C6305" s="38" t="s">
        <v>133</v>
      </c>
      <c r="D6305" s="41" t="str">
        <f>IFERROR(IF(Retenciones!$A190&lt;&gt;"",INDEX('Sujetos Retenidos'!$C$5:$C$204,MATCH(Retenciones!$O190,'Sujetos Retenidos'!$A$5:$A$204,0))&amp;" Localidad: "&amp;INDEX('Sujetos Retenidos'!$D$5:$D$204,MATCH(Retenciones!$O190,'Sujetos Retenidos'!$A$5:$A$204,0))&amp;" Provincia: "&amp;IF(ISNUMBER(SEARCH(" - ",INDEX('Sujetos Retenidos'!$E$5:$E$204,MATCH(Retenciones!$O190,'Sujetos Retenidos'!$A$5:$A$204,0)))),MID(INDEX('Sujetos Retenidos'!$E$5:$E$204,MATCH(Retenciones!$O190,'Sujetos Retenidos'!$A$5:$A$204,0)),SEARCH(" - ",INDEX('Sujetos Retenidos'!$E$5:$E$204,MATCH(Retenciones!$O190,'Sujetos Retenidos'!$A$5:$A$204,0)))+3,255),INDEX('Sujetos Retenidos'!$E$5:$E$204,MATCH(Retenciones!$O190,'Sujetos Retenidos'!$A$5:$A$204,0)))&amp;" C.P.: "&amp;INDEX('Sujetos Retenidos'!$F$5:$F$204,MATCH(Retenciones!$O190,'Sujetos Retenidos'!$A$5:$A$204,0)),""),"")</f>
        <v/>
      </c>
      <c r="E6305" s="37"/>
    </row>
    <row r="6306" spans="2:5">
      <c r="B6306" s="36"/>
      <c r="E6306" s="37"/>
    </row>
    <row r="6307" spans="2:5">
      <c r="B6307" s="36"/>
      <c r="C6307" s="86" t="s">
        <v>135</v>
      </c>
      <c r="D6307" s="86"/>
      <c r="E6307" s="37"/>
    </row>
    <row r="6308" spans="2:5" ht="21.75" customHeight="1">
      <c r="B6308" s="36"/>
      <c r="C6308" s="38" t="s">
        <v>136</v>
      </c>
      <c r="D6308" s="41" t="str">
        <f>IF(Retenciones!$A190&lt;&gt;"",SUBSTITUTE(IF(ISNUMBER(SEARCH(" (",IF(ISNUMBER(SEARCH(" - ",Retenciones!$E190)),MID(Retenciones!$E190,SEARCH(" - ",Retenciones!$E190)+3,255),Retenciones!$E190))),LEFT(IF(ISNUMBER(SEARCH(" - ",Retenciones!$E190)),MID(Retenciones!$E190,SEARCH(" - ",Retenciones!$E190)+3,255),Retenciones!$E190),SEARCH(" (",IF(ISNUMBER(SEARCH(" - ",Retenciones!$E190)),MID(Retenciones!$E190,SEARCH(" - ",Retenciones!$E190)+3,255),Retenciones!$E190))-1),IF(ISNUMBER(SEARCH(" - ",Retenciones!$E190)),MID(Retenciones!$E190,SEARCH(" - ",Retenciones!$E190)+3,255),Retenciones!$E190)),"—","-"),"")</f>
        <v/>
      </c>
      <c r="E6308" s="37"/>
    </row>
    <row r="6309" spans="2:5" ht="21.75" customHeight="1">
      <c r="B6309" s="36"/>
      <c r="C6309" s="38" t="s">
        <v>137</v>
      </c>
      <c r="D6309" s="41" t="str">
        <f>IF(Retenciones!$A190&lt;&gt;"",IF(ISNUMBER(SEARCH(" - ",Retenciones!$F190)),MID(Retenciones!$F190,SEARCH(" - ",Retenciones!$F190)+3,255),Retenciones!$F190),"")</f>
        <v/>
      </c>
      <c r="E6309" s="37"/>
    </row>
    <row r="6310" spans="2:5" ht="21.75" customHeight="1">
      <c r="B6310" s="36"/>
      <c r="C6310" s="38" t="s">
        <v>138</v>
      </c>
      <c r="D6310" s="41" t="str">
        <f>IF(Retenciones!$A190&lt;&gt;"",Retenciones!$A190&amp;" Nro. "&amp;TEXT(Retenciones!$C190,"000000000000"),"")</f>
        <v/>
      </c>
      <c r="E6310" s="37"/>
    </row>
    <row r="6311" spans="2:5">
      <c r="B6311" s="36"/>
      <c r="C6311" s="38" t="s">
        <v>139</v>
      </c>
      <c r="D6311" s="42" t="str">
        <f>IF(Retenciones!$A190&lt;&gt;"","$ "&amp;IF(MID(TEXT(INT(ROUND(Retenciones!$D190,2)),"000000000000"),1,3)&lt;&gt;"000",TEXT(VALUE(MID(TEXT(INT(ROUND(Retenciones!$D190,2)),"000000000000"),1,3)),"0")&amp;"."&amp;MID(TEXT(INT(ROUND(Retenciones!$D190,2)),"000000000000"),4,3)&amp;"."&amp;MID(TEXT(INT(ROUND(Retenciones!$D190,2)),"000000000000"),7,3)&amp;"."&amp;MID(TEXT(INT(ROUND(Retenciones!$D190,2)),"000000000000"),10,3),IF(MID(TEXT(INT(ROUND(Retenciones!$D190,2)),"000000000000"),4,3)&lt;&gt;"000",TEXT(VALUE(MID(TEXT(INT(ROUND(Retenciones!$D190,2)),"000000000000"),4,3)),"0")&amp;"."&amp;MID(TEXT(INT(ROUND(Retenciones!$D190,2)),"000000000000"),7,3)&amp;"."&amp;MID(TEXT(INT(ROUND(Retenciones!$D190,2)),"000000000000"),10,3),IF(MID(TEXT(INT(ROUND(Retenciones!$D190,2)),"000000000000"),7,3)&lt;&gt;"000",TEXT(VALUE(MID(TEXT(INT(ROUND(Retenciones!$D190,2)),"000000000000"),7,3)),"0")&amp;"."&amp;MID(TEXT(INT(ROUND(Retenciones!$D190,2)),"000000000000"),10,3),TEXT(VALUE(MID(TEXT(INT(ROUND(Retenciones!$D190,2)),"000000000000"),10,3)),"0"))))&amp;","&amp;TEXT(ROUND((ROUND(Retenciones!$D190,2)-INT(ROUND(Retenciones!$D190,2)))*100,0),"00"),"")</f>
        <v/>
      </c>
      <c r="E6311" s="37"/>
    </row>
    <row r="6312" spans="2:5">
      <c r="B6312" s="36"/>
      <c r="C6312" s="38" t="s">
        <v>140</v>
      </c>
      <c r="D6312" s="39" t="str">
        <f>IF(Retenciones!$A190&lt;&gt;"","NO","")</f>
        <v/>
      </c>
      <c r="E6312" s="37"/>
    </row>
    <row r="6313" spans="2:5">
      <c r="B6313" s="36"/>
      <c r="C6313" s="38" t="s">
        <v>141</v>
      </c>
      <c r="D6313" s="43" t="str">
        <f>IF(Retenciones!$A190&lt;&gt;"","$ "&amp;IF(MID(TEXT(INT(ROUND(Retenciones!$K190,2)),"000000000000"),1,3)&lt;&gt;"000",TEXT(VALUE(MID(TEXT(INT(ROUND(Retenciones!$K190,2)),"000000000000"),1,3)),"0")&amp;"."&amp;MID(TEXT(INT(ROUND(Retenciones!$K190,2)),"000000000000"),4,3)&amp;"."&amp;MID(TEXT(INT(ROUND(Retenciones!$K190,2)),"000000000000"),7,3)&amp;"."&amp;MID(TEXT(INT(ROUND(Retenciones!$K190,2)),"000000000000"),10,3),IF(MID(TEXT(INT(ROUND(Retenciones!$K190,2)),"000000000000"),4,3)&lt;&gt;"000",TEXT(VALUE(MID(TEXT(INT(ROUND(Retenciones!$K190,2)),"000000000000"),4,3)),"0")&amp;"."&amp;MID(TEXT(INT(ROUND(Retenciones!$K190,2)),"000000000000"),7,3)&amp;"."&amp;MID(TEXT(INT(ROUND(Retenciones!$K190,2)),"000000000000"),10,3),IF(MID(TEXT(INT(ROUND(Retenciones!$K190,2)),"000000000000"),7,3)&lt;&gt;"000",TEXT(VALUE(MID(TEXT(INT(ROUND(Retenciones!$K190,2)),"000000000000"),7,3)),"0")&amp;"."&amp;MID(TEXT(INT(ROUND(Retenciones!$K190,2)),"000000000000"),10,3),TEXT(VALUE(MID(TEXT(INT(ROUND(Retenciones!$K190,2)),"000000000000"),10,3)),"0"))))&amp;","&amp;TEXT(ROUND((ROUND(Retenciones!$K190,2)-INT(ROUND(Retenciones!$K190,2)))*100,0),"00"),"")</f>
        <v/>
      </c>
      <c r="E6313" s="37"/>
    </row>
    <row r="6314" spans="2:5">
      <c r="B6314" s="36"/>
      <c r="E6314" s="37"/>
    </row>
    <row r="6315" spans="2:5">
      <c r="B6315" s="36"/>
      <c r="E6315" s="37"/>
    </row>
    <row r="6316" spans="2:5">
      <c r="B6316" s="36"/>
      <c r="C6316" s="44" t="s">
        <v>142</v>
      </c>
      <c r="D6316" s="45"/>
      <c r="E6316" s="37"/>
    </row>
    <row r="6317" spans="2:5">
      <c r="B6317" s="36"/>
      <c r="E6317" s="37"/>
    </row>
    <row r="6318" spans="2:5">
      <c r="B6318" s="36"/>
      <c r="C6318" s="38" t="s">
        <v>143</v>
      </c>
      <c r="D6318" s="39" t="str">
        <f>IF(Retenciones!$A190&lt;&gt;"",'Datos del Cliente'!$C$7,"")</f>
        <v/>
      </c>
      <c r="E6318" s="37"/>
    </row>
    <row r="6319" spans="2:5">
      <c r="B6319" s="36"/>
      <c r="C6319" s="38" t="s">
        <v>144</v>
      </c>
      <c r="D6319" s="39" t="str">
        <f>IF(Retenciones!$A190&lt;&gt;"",'Datos del Cliente'!$C$14,"")</f>
        <v/>
      </c>
      <c r="E6319" s="37"/>
    </row>
    <row r="6320" spans="2:5">
      <c r="B6320" s="36"/>
      <c r="E6320" s="37"/>
    </row>
    <row r="6321" spans="2:5" ht="15" customHeight="1">
      <c r="B6321" s="36"/>
      <c r="C6321" s="84" t="s">
        <v>145</v>
      </c>
      <c r="D6321" s="84"/>
      <c r="E6321" s="37"/>
    </row>
    <row r="6322" spans="2:5">
      <c r="B6322" s="36"/>
      <c r="C6322" s="84"/>
      <c r="D6322" s="84"/>
      <c r="E6322" s="37"/>
    </row>
    <row r="6323" spans="2:5">
      <c r="B6323" s="36"/>
      <c r="C6323" s="84"/>
      <c r="D6323" s="84"/>
      <c r="E6323" s="37"/>
    </row>
    <row r="6324" spans="2:5">
      <c r="B6324" s="46"/>
      <c r="C6324" s="47"/>
      <c r="D6324" s="47"/>
      <c r="E6324" s="48"/>
    </row>
    <row r="6326" spans="2:5" ht="25.5" customHeight="1">
      <c r="B6326" s="34"/>
      <c r="C6326" s="85" t="s">
        <v>127</v>
      </c>
      <c r="D6326" s="85"/>
      <c r="E6326" s="35"/>
    </row>
    <row r="6327" spans="2:5">
      <c r="B6327" s="36"/>
      <c r="E6327" s="37"/>
    </row>
    <row r="6328" spans="2:5">
      <c r="B6328" s="36"/>
      <c r="C6328" s="38" t="s">
        <v>128</v>
      </c>
      <c r="D6328" s="39" t="str">
        <f>IF(Retenciones!$A191&lt;&gt;"","0000-"&amp;TEXT(Retenciones!$I191,"YYYY")&amp;"-"&amp;TEXT((N('Datos del Cliente'!$C$17)+COUNTIF(Retenciones!$A$5:$A191,"&lt;&gt;")),"000000"),"")</f>
        <v/>
      </c>
      <c r="E6328" s="37"/>
    </row>
    <row r="6329" spans="2:5">
      <c r="B6329" s="36"/>
      <c r="C6329" s="38" t="s">
        <v>129</v>
      </c>
      <c r="D6329" s="39" t="str">
        <f>IF(Retenciones!$A191&lt;&gt;"",TEXT(Retenciones!$I191,"DD/MM/YYYY"),"")</f>
        <v/>
      </c>
      <c r="E6329" s="37"/>
    </row>
    <row r="6330" spans="2:5">
      <c r="B6330" s="36"/>
      <c r="E6330" s="37"/>
    </row>
    <row r="6331" spans="2:5">
      <c r="B6331" s="36"/>
      <c r="C6331" s="86" t="s">
        <v>130</v>
      </c>
      <c r="D6331" s="86"/>
      <c r="E6331" s="37"/>
    </row>
    <row r="6332" spans="2:5">
      <c r="B6332" s="36"/>
      <c r="C6332" s="38" t="s">
        <v>131</v>
      </c>
      <c r="D6332" s="39" t="str">
        <f>IF(Retenciones!$A191&lt;&gt;"",'Datos del Cliente'!$C$7,"")</f>
        <v/>
      </c>
      <c r="E6332" s="37"/>
    </row>
    <row r="6333" spans="2:5">
      <c r="B6333" s="36"/>
      <c r="C6333" s="38" t="s">
        <v>132</v>
      </c>
      <c r="D6333" s="40" t="str">
        <f>IFERROR(IF(Retenciones!$A191&lt;&gt;"",+('Datos del Cliente'!$C$8),""),"")</f>
        <v/>
      </c>
      <c r="E6333" s="37"/>
    </row>
    <row r="6334" spans="2:5" ht="25.5" customHeight="1">
      <c r="B6334" s="36"/>
      <c r="C6334" s="38" t="s">
        <v>133</v>
      </c>
      <c r="D6334" s="41" t="str">
        <f>IF(Retenciones!$A191&lt;&gt;"",'Datos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334" s="37"/>
    </row>
    <row r="6335" spans="2:5">
      <c r="B6335" s="36"/>
      <c r="E6335" s="37"/>
    </row>
    <row r="6336" spans="2:5">
      <c r="B6336" s="36"/>
      <c r="C6336" s="86" t="s">
        <v>134</v>
      </c>
      <c r="D6336" s="86"/>
      <c r="E6336" s="37"/>
    </row>
    <row r="6337" spans="2:5">
      <c r="B6337" s="36"/>
      <c r="C6337" s="38" t="s">
        <v>131</v>
      </c>
      <c r="D6337" s="39" t="str">
        <f>IFERROR(IF(Retenciones!$A191&lt;&gt;"",INDEX('Sujetos Retenidos'!$B$5:$B$204,MATCH(Retenciones!$O191,'Sujetos Retenidos'!$A$5:$A$204,0)),""),"")</f>
        <v/>
      </c>
      <c r="E6337" s="37"/>
    </row>
    <row r="6338" spans="2:5">
      <c r="B6338" s="36"/>
      <c r="C6338" s="38" t="s">
        <v>132</v>
      </c>
      <c r="D6338" s="40" t="str">
        <f>IFERROR(IF(Retenciones!$A191&lt;&gt;"",+INDEX('Sujetos Retenidos'!$A$5:$A$204,MATCH(Retenciones!$O191,'Sujetos Retenidos'!$A$5:$A$204,0)),""),"")</f>
        <v/>
      </c>
      <c r="E6338" s="37"/>
    </row>
    <row r="6339" spans="2:5" ht="25.5" customHeight="1">
      <c r="B6339" s="36"/>
      <c r="C6339" s="38" t="s">
        <v>133</v>
      </c>
      <c r="D6339" s="41" t="str">
        <f>IFERROR(IF(Retenciones!$A191&lt;&gt;"",INDEX('Sujetos Retenidos'!$C$5:$C$204,MATCH(Retenciones!$O191,'Sujetos Retenidos'!$A$5:$A$204,0))&amp;" Localidad: "&amp;INDEX('Sujetos Retenidos'!$D$5:$D$204,MATCH(Retenciones!$O191,'Sujetos Retenidos'!$A$5:$A$204,0))&amp;" Provincia: "&amp;IF(ISNUMBER(SEARCH(" - ",INDEX('Sujetos Retenidos'!$E$5:$E$204,MATCH(Retenciones!$O191,'Sujetos Retenidos'!$A$5:$A$204,0)))),MID(INDEX('Sujetos Retenidos'!$E$5:$E$204,MATCH(Retenciones!$O191,'Sujetos Retenidos'!$A$5:$A$204,0)),SEARCH(" - ",INDEX('Sujetos Retenidos'!$E$5:$E$204,MATCH(Retenciones!$O191,'Sujetos Retenidos'!$A$5:$A$204,0)))+3,255),INDEX('Sujetos Retenidos'!$E$5:$E$204,MATCH(Retenciones!$O191,'Sujetos Retenidos'!$A$5:$A$204,0)))&amp;" C.P.: "&amp;INDEX('Sujetos Retenidos'!$F$5:$F$204,MATCH(Retenciones!$O191,'Sujetos Retenidos'!$A$5:$A$204,0)),""),"")</f>
        <v/>
      </c>
      <c r="E6339" s="37"/>
    </row>
    <row r="6340" spans="2:5">
      <c r="B6340" s="36"/>
      <c r="E6340" s="37"/>
    </row>
    <row r="6341" spans="2:5">
      <c r="B6341" s="36"/>
      <c r="C6341" s="86" t="s">
        <v>135</v>
      </c>
      <c r="D6341" s="86"/>
      <c r="E6341" s="37"/>
    </row>
    <row r="6342" spans="2:5" ht="21.75" customHeight="1">
      <c r="B6342" s="36"/>
      <c r="C6342" s="38" t="s">
        <v>136</v>
      </c>
      <c r="D6342" s="41" t="str">
        <f>IF(Retenciones!$A191&lt;&gt;"",SUBSTITUTE(IF(ISNUMBER(SEARCH(" (",IF(ISNUMBER(SEARCH(" - ",Retenciones!$E191)),MID(Retenciones!$E191,SEARCH(" - ",Retenciones!$E191)+3,255),Retenciones!$E191))),LEFT(IF(ISNUMBER(SEARCH(" - ",Retenciones!$E191)),MID(Retenciones!$E191,SEARCH(" - ",Retenciones!$E191)+3,255),Retenciones!$E191),SEARCH(" (",IF(ISNUMBER(SEARCH(" - ",Retenciones!$E191)),MID(Retenciones!$E191,SEARCH(" - ",Retenciones!$E191)+3,255),Retenciones!$E191))-1),IF(ISNUMBER(SEARCH(" - ",Retenciones!$E191)),MID(Retenciones!$E191,SEARCH(" - ",Retenciones!$E191)+3,255),Retenciones!$E191)),"—","-"),"")</f>
        <v/>
      </c>
      <c r="E6342" s="37"/>
    </row>
    <row r="6343" spans="2:5" ht="21.75" customHeight="1">
      <c r="B6343" s="36"/>
      <c r="C6343" s="38" t="s">
        <v>137</v>
      </c>
      <c r="D6343" s="41" t="str">
        <f>IF(Retenciones!$A191&lt;&gt;"",IF(ISNUMBER(SEARCH(" - ",Retenciones!$F191)),MID(Retenciones!$F191,SEARCH(" - ",Retenciones!$F191)+3,255),Retenciones!$F191),"")</f>
        <v/>
      </c>
      <c r="E6343" s="37"/>
    </row>
    <row r="6344" spans="2:5" ht="21.75" customHeight="1">
      <c r="B6344" s="36"/>
      <c r="C6344" s="38" t="s">
        <v>138</v>
      </c>
      <c r="D6344" s="41" t="str">
        <f>IF(Retenciones!$A191&lt;&gt;"",Retenciones!$A191&amp;" Nro. "&amp;TEXT(Retenciones!$C191,"000000000000"),"")</f>
        <v/>
      </c>
      <c r="E6344" s="37"/>
    </row>
    <row r="6345" spans="2:5">
      <c r="B6345" s="36"/>
      <c r="C6345" s="38" t="s">
        <v>139</v>
      </c>
      <c r="D6345" s="42" t="str">
        <f>IF(Retenciones!$A191&lt;&gt;"","$ "&amp;IF(MID(TEXT(INT(ROUND(Retenciones!$D191,2)),"000000000000"),1,3)&lt;&gt;"000",TEXT(VALUE(MID(TEXT(INT(ROUND(Retenciones!$D191,2)),"000000000000"),1,3)),"0")&amp;"."&amp;MID(TEXT(INT(ROUND(Retenciones!$D191,2)),"000000000000"),4,3)&amp;"."&amp;MID(TEXT(INT(ROUND(Retenciones!$D191,2)),"000000000000"),7,3)&amp;"."&amp;MID(TEXT(INT(ROUND(Retenciones!$D191,2)),"000000000000"),10,3),IF(MID(TEXT(INT(ROUND(Retenciones!$D191,2)),"000000000000"),4,3)&lt;&gt;"000",TEXT(VALUE(MID(TEXT(INT(ROUND(Retenciones!$D191,2)),"000000000000"),4,3)),"0")&amp;"."&amp;MID(TEXT(INT(ROUND(Retenciones!$D191,2)),"000000000000"),7,3)&amp;"."&amp;MID(TEXT(INT(ROUND(Retenciones!$D191,2)),"000000000000"),10,3),IF(MID(TEXT(INT(ROUND(Retenciones!$D191,2)),"000000000000"),7,3)&lt;&gt;"000",TEXT(VALUE(MID(TEXT(INT(ROUND(Retenciones!$D191,2)),"000000000000"),7,3)),"0")&amp;"."&amp;MID(TEXT(INT(ROUND(Retenciones!$D191,2)),"000000000000"),10,3),TEXT(VALUE(MID(TEXT(INT(ROUND(Retenciones!$D191,2)),"000000000000"),10,3)),"0"))))&amp;","&amp;TEXT(ROUND((ROUND(Retenciones!$D191,2)-INT(ROUND(Retenciones!$D191,2)))*100,0),"00"),"")</f>
        <v/>
      </c>
      <c r="E6345" s="37"/>
    </row>
    <row r="6346" spans="2:5">
      <c r="B6346" s="36"/>
      <c r="C6346" s="38" t="s">
        <v>140</v>
      </c>
      <c r="D6346" s="39" t="str">
        <f>IF(Retenciones!$A191&lt;&gt;"","NO","")</f>
        <v/>
      </c>
      <c r="E6346" s="37"/>
    </row>
    <row r="6347" spans="2:5">
      <c r="B6347" s="36"/>
      <c r="C6347" s="38" t="s">
        <v>141</v>
      </c>
      <c r="D6347" s="43" t="str">
        <f>IF(Retenciones!$A191&lt;&gt;"","$ "&amp;IF(MID(TEXT(INT(ROUND(Retenciones!$K191,2)),"000000000000"),1,3)&lt;&gt;"000",TEXT(VALUE(MID(TEXT(INT(ROUND(Retenciones!$K191,2)),"000000000000"),1,3)),"0")&amp;"."&amp;MID(TEXT(INT(ROUND(Retenciones!$K191,2)),"000000000000"),4,3)&amp;"."&amp;MID(TEXT(INT(ROUND(Retenciones!$K191,2)),"000000000000"),7,3)&amp;"."&amp;MID(TEXT(INT(ROUND(Retenciones!$K191,2)),"000000000000"),10,3),IF(MID(TEXT(INT(ROUND(Retenciones!$K191,2)),"000000000000"),4,3)&lt;&gt;"000",TEXT(VALUE(MID(TEXT(INT(ROUND(Retenciones!$K191,2)),"000000000000"),4,3)),"0")&amp;"."&amp;MID(TEXT(INT(ROUND(Retenciones!$K191,2)),"000000000000"),7,3)&amp;"."&amp;MID(TEXT(INT(ROUND(Retenciones!$K191,2)),"000000000000"),10,3),IF(MID(TEXT(INT(ROUND(Retenciones!$K191,2)),"000000000000"),7,3)&lt;&gt;"000",TEXT(VALUE(MID(TEXT(INT(ROUND(Retenciones!$K191,2)),"000000000000"),7,3)),"0")&amp;"."&amp;MID(TEXT(INT(ROUND(Retenciones!$K191,2)),"000000000000"),10,3),TEXT(VALUE(MID(TEXT(INT(ROUND(Retenciones!$K191,2)),"000000000000"),10,3)),"0"))))&amp;","&amp;TEXT(ROUND((ROUND(Retenciones!$K191,2)-INT(ROUND(Retenciones!$K191,2)))*100,0),"00"),"")</f>
        <v/>
      </c>
      <c r="E6347" s="37"/>
    </row>
    <row r="6348" spans="2:5">
      <c r="B6348" s="36"/>
      <c r="E6348" s="37"/>
    </row>
    <row r="6349" spans="2:5">
      <c r="B6349" s="36"/>
      <c r="E6349" s="37"/>
    </row>
    <row r="6350" spans="2:5">
      <c r="B6350" s="36"/>
      <c r="C6350" s="44" t="s">
        <v>142</v>
      </c>
      <c r="D6350" s="45"/>
      <c r="E6350" s="37"/>
    </row>
    <row r="6351" spans="2:5">
      <c r="B6351" s="36"/>
      <c r="E6351" s="37"/>
    </row>
    <row r="6352" spans="2:5">
      <c r="B6352" s="36"/>
      <c r="C6352" s="38" t="s">
        <v>143</v>
      </c>
      <c r="D6352" s="39" t="str">
        <f>IF(Retenciones!$A191&lt;&gt;"",'Datos del Cliente'!$C$7,"")</f>
        <v/>
      </c>
      <c r="E6352" s="37"/>
    </row>
    <row r="6353" spans="2:5">
      <c r="B6353" s="36"/>
      <c r="C6353" s="38" t="s">
        <v>144</v>
      </c>
      <c r="D6353" s="39" t="str">
        <f>IF(Retenciones!$A191&lt;&gt;"",'Datos del Cliente'!$C$14,"")</f>
        <v/>
      </c>
      <c r="E6353" s="37"/>
    </row>
    <row r="6354" spans="2:5">
      <c r="B6354" s="36"/>
      <c r="E6354" s="37"/>
    </row>
    <row r="6355" spans="2:5" ht="15" customHeight="1">
      <c r="B6355" s="36"/>
      <c r="C6355" s="84" t="s">
        <v>145</v>
      </c>
      <c r="D6355" s="84"/>
      <c r="E6355" s="37"/>
    </row>
    <row r="6356" spans="2:5">
      <c r="B6356" s="36"/>
      <c r="C6356" s="84"/>
      <c r="D6356" s="84"/>
      <c r="E6356" s="37"/>
    </row>
    <row r="6357" spans="2:5">
      <c r="B6357" s="36"/>
      <c r="C6357" s="84"/>
      <c r="D6357" s="84"/>
      <c r="E6357" s="37"/>
    </row>
    <row r="6358" spans="2:5">
      <c r="B6358" s="46"/>
      <c r="C6358" s="47"/>
      <c r="D6358" s="47"/>
      <c r="E6358" s="48"/>
    </row>
    <row r="6360" spans="2:5" ht="25.5" customHeight="1">
      <c r="B6360" s="34"/>
      <c r="C6360" s="85" t="s">
        <v>127</v>
      </c>
      <c r="D6360" s="85"/>
      <c r="E6360" s="35"/>
    </row>
    <row r="6361" spans="2:5">
      <c r="B6361" s="36"/>
      <c r="E6361" s="37"/>
    </row>
    <row r="6362" spans="2:5">
      <c r="B6362" s="36"/>
      <c r="C6362" s="38" t="s">
        <v>128</v>
      </c>
      <c r="D6362" s="39" t="str">
        <f>IF(Retenciones!$A192&lt;&gt;"","0000-"&amp;TEXT(Retenciones!$I192,"YYYY")&amp;"-"&amp;TEXT((N('Datos del Cliente'!$C$17)+COUNTIF(Retenciones!$A$5:$A192,"&lt;&gt;")),"000000"),"")</f>
        <v/>
      </c>
      <c r="E6362" s="37"/>
    </row>
    <row r="6363" spans="2:5">
      <c r="B6363" s="36"/>
      <c r="C6363" s="38" t="s">
        <v>129</v>
      </c>
      <c r="D6363" s="39" t="str">
        <f>IF(Retenciones!$A192&lt;&gt;"",TEXT(Retenciones!$I192,"DD/MM/YYYY"),"")</f>
        <v/>
      </c>
      <c r="E6363" s="37"/>
    </row>
    <row r="6364" spans="2:5">
      <c r="B6364" s="36"/>
      <c r="E6364" s="37"/>
    </row>
    <row r="6365" spans="2:5">
      <c r="B6365" s="36"/>
      <c r="C6365" s="86" t="s">
        <v>130</v>
      </c>
      <c r="D6365" s="86"/>
      <c r="E6365" s="37"/>
    </row>
    <row r="6366" spans="2:5">
      <c r="B6366" s="36"/>
      <c r="C6366" s="38" t="s">
        <v>131</v>
      </c>
      <c r="D6366" s="39" t="str">
        <f>IF(Retenciones!$A192&lt;&gt;"",'Datos del Cliente'!$C$7,"")</f>
        <v/>
      </c>
      <c r="E6366" s="37"/>
    </row>
    <row r="6367" spans="2:5">
      <c r="B6367" s="36"/>
      <c r="C6367" s="38" t="s">
        <v>132</v>
      </c>
      <c r="D6367" s="40" t="str">
        <f>IFERROR(IF(Retenciones!$A192&lt;&gt;"",+('Datos del Cliente'!$C$8),""),"")</f>
        <v/>
      </c>
      <c r="E6367" s="37"/>
    </row>
    <row r="6368" spans="2:5" ht="25.5" customHeight="1">
      <c r="B6368" s="36"/>
      <c r="C6368" s="38" t="s">
        <v>133</v>
      </c>
      <c r="D6368" s="41" t="str">
        <f>IF(Retenciones!$A192&lt;&gt;"",'Datos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368" s="37"/>
    </row>
    <row r="6369" spans="2:5">
      <c r="B6369" s="36"/>
      <c r="E6369" s="37"/>
    </row>
    <row r="6370" spans="2:5">
      <c r="B6370" s="36"/>
      <c r="C6370" s="86" t="s">
        <v>134</v>
      </c>
      <c r="D6370" s="86"/>
      <c r="E6370" s="37"/>
    </row>
    <row r="6371" spans="2:5">
      <c r="B6371" s="36"/>
      <c r="C6371" s="38" t="s">
        <v>131</v>
      </c>
      <c r="D6371" s="39" t="str">
        <f>IFERROR(IF(Retenciones!$A192&lt;&gt;"",INDEX('Sujetos Retenidos'!$B$5:$B$204,MATCH(Retenciones!$O192,'Sujetos Retenidos'!$A$5:$A$204,0)),""),"")</f>
        <v/>
      </c>
      <c r="E6371" s="37"/>
    </row>
    <row r="6372" spans="2:5">
      <c r="B6372" s="36"/>
      <c r="C6372" s="38" t="s">
        <v>132</v>
      </c>
      <c r="D6372" s="40" t="str">
        <f>IFERROR(IF(Retenciones!$A192&lt;&gt;"",+INDEX('Sujetos Retenidos'!$A$5:$A$204,MATCH(Retenciones!$O192,'Sujetos Retenidos'!$A$5:$A$204,0)),""),"")</f>
        <v/>
      </c>
      <c r="E6372" s="37"/>
    </row>
    <row r="6373" spans="2:5" ht="25.5" customHeight="1">
      <c r="B6373" s="36"/>
      <c r="C6373" s="38" t="s">
        <v>133</v>
      </c>
      <c r="D6373" s="41" t="str">
        <f>IFERROR(IF(Retenciones!$A192&lt;&gt;"",INDEX('Sujetos Retenidos'!$C$5:$C$204,MATCH(Retenciones!$O192,'Sujetos Retenidos'!$A$5:$A$204,0))&amp;" Localidad: "&amp;INDEX('Sujetos Retenidos'!$D$5:$D$204,MATCH(Retenciones!$O192,'Sujetos Retenidos'!$A$5:$A$204,0))&amp;" Provincia: "&amp;IF(ISNUMBER(SEARCH(" - ",INDEX('Sujetos Retenidos'!$E$5:$E$204,MATCH(Retenciones!$O192,'Sujetos Retenidos'!$A$5:$A$204,0)))),MID(INDEX('Sujetos Retenidos'!$E$5:$E$204,MATCH(Retenciones!$O192,'Sujetos Retenidos'!$A$5:$A$204,0)),SEARCH(" - ",INDEX('Sujetos Retenidos'!$E$5:$E$204,MATCH(Retenciones!$O192,'Sujetos Retenidos'!$A$5:$A$204,0)))+3,255),INDEX('Sujetos Retenidos'!$E$5:$E$204,MATCH(Retenciones!$O192,'Sujetos Retenidos'!$A$5:$A$204,0)))&amp;" C.P.: "&amp;INDEX('Sujetos Retenidos'!$F$5:$F$204,MATCH(Retenciones!$O192,'Sujetos Retenidos'!$A$5:$A$204,0)),""),"")</f>
        <v/>
      </c>
      <c r="E6373" s="37"/>
    </row>
    <row r="6374" spans="2:5">
      <c r="B6374" s="36"/>
      <c r="E6374" s="37"/>
    </row>
    <row r="6375" spans="2:5">
      <c r="B6375" s="36"/>
      <c r="C6375" s="86" t="s">
        <v>135</v>
      </c>
      <c r="D6375" s="86"/>
      <c r="E6375" s="37"/>
    </row>
    <row r="6376" spans="2:5" ht="21.75" customHeight="1">
      <c r="B6376" s="36"/>
      <c r="C6376" s="38" t="s">
        <v>136</v>
      </c>
      <c r="D6376" s="41" t="str">
        <f>IF(Retenciones!$A192&lt;&gt;"",SUBSTITUTE(IF(ISNUMBER(SEARCH(" (",IF(ISNUMBER(SEARCH(" - ",Retenciones!$E192)),MID(Retenciones!$E192,SEARCH(" - ",Retenciones!$E192)+3,255),Retenciones!$E192))),LEFT(IF(ISNUMBER(SEARCH(" - ",Retenciones!$E192)),MID(Retenciones!$E192,SEARCH(" - ",Retenciones!$E192)+3,255),Retenciones!$E192),SEARCH(" (",IF(ISNUMBER(SEARCH(" - ",Retenciones!$E192)),MID(Retenciones!$E192,SEARCH(" - ",Retenciones!$E192)+3,255),Retenciones!$E192))-1),IF(ISNUMBER(SEARCH(" - ",Retenciones!$E192)),MID(Retenciones!$E192,SEARCH(" - ",Retenciones!$E192)+3,255),Retenciones!$E192)),"—","-"),"")</f>
        <v/>
      </c>
      <c r="E6376" s="37"/>
    </row>
    <row r="6377" spans="2:5" ht="21.75" customHeight="1">
      <c r="B6377" s="36"/>
      <c r="C6377" s="38" t="s">
        <v>137</v>
      </c>
      <c r="D6377" s="41" t="str">
        <f>IF(Retenciones!$A192&lt;&gt;"",IF(ISNUMBER(SEARCH(" - ",Retenciones!$F192)),MID(Retenciones!$F192,SEARCH(" - ",Retenciones!$F192)+3,255),Retenciones!$F192),"")</f>
        <v/>
      </c>
      <c r="E6377" s="37"/>
    </row>
    <row r="6378" spans="2:5" ht="21.75" customHeight="1">
      <c r="B6378" s="36"/>
      <c r="C6378" s="38" t="s">
        <v>138</v>
      </c>
      <c r="D6378" s="41" t="str">
        <f>IF(Retenciones!$A192&lt;&gt;"",Retenciones!$A192&amp;" Nro. "&amp;TEXT(Retenciones!$C192,"000000000000"),"")</f>
        <v/>
      </c>
      <c r="E6378" s="37"/>
    </row>
    <row r="6379" spans="2:5">
      <c r="B6379" s="36"/>
      <c r="C6379" s="38" t="s">
        <v>139</v>
      </c>
      <c r="D6379" s="42" t="str">
        <f>IF(Retenciones!$A192&lt;&gt;"","$ "&amp;IF(MID(TEXT(INT(ROUND(Retenciones!$D192,2)),"000000000000"),1,3)&lt;&gt;"000",TEXT(VALUE(MID(TEXT(INT(ROUND(Retenciones!$D192,2)),"000000000000"),1,3)),"0")&amp;"."&amp;MID(TEXT(INT(ROUND(Retenciones!$D192,2)),"000000000000"),4,3)&amp;"."&amp;MID(TEXT(INT(ROUND(Retenciones!$D192,2)),"000000000000"),7,3)&amp;"."&amp;MID(TEXT(INT(ROUND(Retenciones!$D192,2)),"000000000000"),10,3),IF(MID(TEXT(INT(ROUND(Retenciones!$D192,2)),"000000000000"),4,3)&lt;&gt;"000",TEXT(VALUE(MID(TEXT(INT(ROUND(Retenciones!$D192,2)),"000000000000"),4,3)),"0")&amp;"."&amp;MID(TEXT(INT(ROUND(Retenciones!$D192,2)),"000000000000"),7,3)&amp;"."&amp;MID(TEXT(INT(ROUND(Retenciones!$D192,2)),"000000000000"),10,3),IF(MID(TEXT(INT(ROUND(Retenciones!$D192,2)),"000000000000"),7,3)&lt;&gt;"000",TEXT(VALUE(MID(TEXT(INT(ROUND(Retenciones!$D192,2)),"000000000000"),7,3)),"0")&amp;"."&amp;MID(TEXT(INT(ROUND(Retenciones!$D192,2)),"000000000000"),10,3),TEXT(VALUE(MID(TEXT(INT(ROUND(Retenciones!$D192,2)),"000000000000"),10,3)),"0"))))&amp;","&amp;TEXT(ROUND((ROUND(Retenciones!$D192,2)-INT(ROUND(Retenciones!$D192,2)))*100,0),"00"),"")</f>
        <v/>
      </c>
      <c r="E6379" s="37"/>
    </row>
    <row r="6380" spans="2:5">
      <c r="B6380" s="36"/>
      <c r="C6380" s="38" t="s">
        <v>140</v>
      </c>
      <c r="D6380" s="39" t="str">
        <f>IF(Retenciones!$A192&lt;&gt;"","NO","")</f>
        <v/>
      </c>
      <c r="E6380" s="37"/>
    </row>
    <row r="6381" spans="2:5">
      <c r="B6381" s="36"/>
      <c r="C6381" s="38" t="s">
        <v>141</v>
      </c>
      <c r="D6381" s="43" t="str">
        <f>IF(Retenciones!$A192&lt;&gt;"","$ "&amp;IF(MID(TEXT(INT(ROUND(Retenciones!$K192,2)),"000000000000"),1,3)&lt;&gt;"000",TEXT(VALUE(MID(TEXT(INT(ROUND(Retenciones!$K192,2)),"000000000000"),1,3)),"0")&amp;"."&amp;MID(TEXT(INT(ROUND(Retenciones!$K192,2)),"000000000000"),4,3)&amp;"."&amp;MID(TEXT(INT(ROUND(Retenciones!$K192,2)),"000000000000"),7,3)&amp;"."&amp;MID(TEXT(INT(ROUND(Retenciones!$K192,2)),"000000000000"),10,3),IF(MID(TEXT(INT(ROUND(Retenciones!$K192,2)),"000000000000"),4,3)&lt;&gt;"000",TEXT(VALUE(MID(TEXT(INT(ROUND(Retenciones!$K192,2)),"000000000000"),4,3)),"0")&amp;"."&amp;MID(TEXT(INT(ROUND(Retenciones!$K192,2)),"000000000000"),7,3)&amp;"."&amp;MID(TEXT(INT(ROUND(Retenciones!$K192,2)),"000000000000"),10,3),IF(MID(TEXT(INT(ROUND(Retenciones!$K192,2)),"000000000000"),7,3)&lt;&gt;"000",TEXT(VALUE(MID(TEXT(INT(ROUND(Retenciones!$K192,2)),"000000000000"),7,3)),"0")&amp;"."&amp;MID(TEXT(INT(ROUND(Retenciones!$K192,2)),"000000000000"),10,3),TEXT(VALUE(MID(TEXT(INT(ROUND(Retenciones!$K192,2)),"000000000000"),10,3)),"0"))))&amp;","&amp;TEXT(ROUND((ROUND(Retenciones!$K192,2)-INT(ROUND(Retenciones!$K192,2)))*100,0),"00"),"")</f>
        <v/>
      </c>
      <c r="E6381" s="37"/>
    </row>
    <row r="6382" spans="2:5">
      <c r="B6382" s="36"/>
      <c r="E6382" s="37"/>
    </row>
    <row r="6383" spans="2:5">
      <c r="B6383" s="36"/>
      <c r="E6383" s="37"/>
    </row>
    <row r="6384" spans="2:5">
      <c r="B6384" s="36"/>
      <c r="C6384" s="44" t="s">
        <v>142</v>
      </c>
      <c r="D6384" s="45"/>
      <c r="E6384" s="37"/>
    </row>
    <row r="6385" spans="2:5">
      <c r="B6385" s="36"/>
      <c r="E6385" s="37"/>
    </row>
    <row r="6386" spans="2:5">
      <c r="B6386" s="36"/>
      <c r="C6386" s="38" t="s">
        <v>143</v>
      </c>
      <c r="D6386" s="39" t="str">
        <f>IF(Retenciones!$A192&lt;&gt;"",'Datos del Cliente'!$C$7,"")</f>
        <v/>
      </c>
      <c r="E6386" s="37"/>
    </row>
    <row r="6387" spans="2:5">
      <c r="B6387" s="36"/>
      <c r="C6387" s="38" t="s">
        <v>144</v>
      </c>
      <c r="D6387" s="39" t="str">
        <f>IF(Retenciones!$A192&lt;&gt;"",'Datos del Cliente'!$C$14,"")</f>
        <v/>
      </c>
      <c r="E6387" s="37"/>
    </row>
    <row r="6388" spans="2:5">
      <c r="B6388" s="36"/>
      <c r="E6388" s="37"/>
    </row>
    <row r="6389" spans="2:5" ht="15" customHeight="1">
      <c r="B6389" s="36"/>
      <c r="C6389" s="84" t="s">
        <v>145</v>
      </c>
      <c r="D6389" s="84"/>
      <c r="E6389" s="37"/>
    </row>
    <row r="6390" spans="2:5">
      <c r="B6390" s="36"/>
      <c r="C6390" s="84"/>
      <c r="D6390" s="84"/>
      <c r="E6390" s="37"/>
    </row>
    <row r="6391" spans="2:5">
      <c r="B6391" s="36"/>
      <c r="C6391" s="84"/>
      <c r="D6391" s="84"/>
      <c r="E6391" s="37"/>
    </row>
    <row r="6392" spans="2:5">
      <c r="B6392" s="46"/>
      <c r="C6392" s="47"/>
      <c r="D6392" s="47"/>
      <c r="E6392" s="48"/>
    </row>
    <row r="6394" spans="2:5" ht="25.5" customHeight="1">
      <c r="B6394" s="34"/>
      <c r="C6394" s="85" t="s">
        <v>127</v>
      </c>
      <c r="D6394" s="85"/>
      <c r="E6394" s="35"/>
    </row>
    <row r="6395" spans="2:5">
      <c r="B6395" s="36"/>
      <c r="E6395" s="37"/>
    </row>
    <row r="6396" spans="2:5">
      <c r="B6396" s="36"/>
      <c r="C6396" s="38" t="s">
        <v>128</v>
      </c>
      <c r="D6396" s="39" t="str">
        <f>IF(Retenciones!$A193&lt;&gt;"","0000-"&amp;TEXT(Retenciones!$I193,"YYYY")&amp;"-"&amp;TEXT((N('Datos del Cliente'!$C$17)+COUNTIF(Retenciones!$A$5:$A193,"&lt;&gt;")),"000000"),"")</f>
        <v/>
      </c>
      <c r="E6396" s="37"/>
    </row>
    <row r="6397" spans="2:5">
      <c r="B6397" s="36"/>
      <c r="C6397" s="38" t="s">
        <v>129</v>
      </c>
      <c r="D6397" s="39" t="str">
        <f>IF(Retenciones!$A193&lt;&gt;"",TEXT(Retenciones!$I193,"DD/MM/YYYY"),"")</f>
        <v/>
      </c>
      <c r="E6397" s="37"/>
    </row>
    <row r="6398" spans="2:5">
      <c r="B6398" s="36"/>
      <c r="E6398" s="37"/>
    </row>
    <row r="6399" spans="2:5">
      <c r="B6399" s="36"/>
      <c r="C6399" s="86" t="s">
        <v>130</v>
      </c>
      <c r="D6399" s="86"/>
      <c r="E6399" s="37"/>
    </row>
    <row r="6400" spans="2:5">
      <c r="B6400" s="36"/>
      <c r="C6400" s="38" t="s">
        <v>131</v>
      </c>
      <c r="D6400" s="39" t="str">
        <f>IF(Retenciones!$A193&lt;&gt;"",'Datos del Cliente'!$C$7,"")</f>
        <v/>
      </c>
      <c r="E6400" s="37"/>
    </row>
    <row r="6401" spans="2:5">
      <c r="B6401" s="36"/>
      <c r="C6401" s="38" t="s">
        <v>132</v>
      </c>
      <c r="D6401" s="40" t="str">
        <f>IFERROR(IF(Retenciones!$A193&lt;&gt;"",+('Datos del Cliente'!$C$8),""),"")</f>
        <v/>
      </c>
      <c r="E6401" s="37"/>
    </row>
    <row r="6402" spans="2:5" ht="25.5" customHeight="1">
      <c r="B6402" s="36"/>
      <c r="C6402" s="38" t="s">
        <v>133</v>
      </c>
      <c r="D6402" s="41" t="str">
        <f>IF(Retenciones!$A193&lt;&gt;"",'Datos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402" s="37"/>
    </row>
    <row r="6403" spans="2:5">
      <c r="B6403" s="36"/>
      <c r="E6403" s="37"/>
    </row>
    <row r="6404" spans="2:5">
      <c r="B6404" s="36"/>
      <c r="C6404" s="86" t="s">
        <v>134</v>
      </c>
      <c r="D6404" s="86"/>
      <c r="E6404" s="37"/>
    </row>
    <row r="6405" spans="2:5">
      <c r="B6405" s="36"/>
      <c r="C6405" s="38" t="s">
        <v>131</v>
      </c>
      <c r="D6405" s="39" t="str">
        <f>IFERROR(IF(Retenciones!$A193&lt;&gt;"",INDEX('Sujetos Retenidos'!$B$5:$B$204,MATCH(Retenciones!$O193,'Sujetos Retenidos'!$A$5:$A$204,0)),""),"")</f>
        <v/>
      </c>
      <c r="E6405" s="37"/>
    </row>
    <row r="6406" spans="2:5">
      <c r="B6406" s="36"/>
      <c r="C6406" s="38" t="s">
        <v>132</v>
      </c>
      <c r="D6406" s="40" t="str">
        <f>IFERROR(IF(Retenciones!$A193&lt;&gt;"",+INDEX('Sujetos Retenidos'!$A$5:$A$204,MATCH(Retenciones!$O193,'Sujetos Retenidos'!$A$5:$A$204,0)),""),"")</f>
        <v/>
      </c>
      <c r="E6406" s="37"/>
    </row>
    <row r="6407" spans="2:5" ht="25.5" customHeight="1">
      <c r="B6407" s="36"/>
      <c r="C6407" s="38" t="s">
        <v>133</v>
      </c>
      <c r="D6407" s="41" t="str">
        <f>IFERROR(IF(Retenciones!$A193&lt;&gt;"",INDEX('Sujetos Retenidos'!$C$5:$C$204,MATCH(Retenciones!$O193,'Sujetos Retenidos'!$A$5:$A$204,0))&amp;" Localidad: "&amp;INDEX('Sujetos Retenidos'!$D$5:$D$204,MATCH(Retenciones!$O193,'Sujetos Retenidos'!$A$5:$A$204,0))&amp;" Provincia: "&amp;IF(ISNUMBER(SEARCH(" - ",INDEX('Sujetos Retenidos'!$E$5:$E$204,MATCH(Retenciones!$O193,'Sujetos Retenidos'!$A$5:$A$204,0)))),MID(INDEX('Sujetos Retenidos'!$E$5:$E$204,MATCH(Retenciones!$O193,'Sujetos Retenidos'!$A$5:$A$204,0)),SEARCH(" - ",INDEX('Sujetos Retenidos'!$E$5:$E$204,MATCH(Retenciones!$O193,'Sujetos Retenidos'!$A$5:$A$204,0)))+3,255),INDEX('Sujetos Retenidos'!$E$5:$E$204,MATCH(Retenciones!$O193,'Sujetos Retenidos'!$A$5:$A$204,0)))&amp;" C.P.: "&amp;INDEX('Sujetos Retenidos'!$F$5:$F$204,MATCH(Retenciones!$O193,'Sujetos Retenidos'!$A$5:$A$204,0)),""),"")</f>
        <v/>
      </c>
      <c r="E6407" s="37"/>
    </row>
    <row r="6408" spans="2:5">
      <c r="B6408" s="36"/>
      <c r="E6408" s="37"/>
    </row>
    <row r="6409" spans="2:5">
      <c r="B6409" s="36"/>
      <c r="C6409" s="86" t="s">
        <v>135</v>
      </c>
      <c r="D6409" s="86"/>
      <c r="E6409" s="37"/>
    </row>
    <row r="6410" spans="2:5" ht="21.75" customHeight="1">
      <c r="B6410" s="36"/>
      <c r="C6410" s="38" t="s">
        <v>136</v>
      </c>
      <c r="D6410" s="41" t="str">
        <f>IF(Retenciones!$A193&lt;&gt;"",SUBSTITUTE(IF(ISNUMBER(SEARCH(" (",IF(ISNUMBER(SEARCH(" - ",Retenciones!$E193)),MID(Retenciones!$E193,SEARCH(" - ",Retenciones!$E193)+3,255),Retenciones!$E193))),LEFT(IF(ISNUMBER(SEARCH(" - ",Retenciones!$E193)),MID(Retenciones!$E193,SEARCH(" - ",Retenciones!$E193)+3,255),Retenciones!$E193),SEARCH(" (",IF(ISNUMBER(SEARCH(" - ",Retenciones!$E193)),MID(Retenciones!$E193,SEARCH(" - ",Retenciones!$E193)+3,255),Retenciones!$E193))-1),IF(ISNUMBER(SEARCH(" - ",Retenciones!$E193)),MID(Retenciones!$E193,SEARCH(" - ",Retenciones!$E193)+3,255),Retenciones!$E193)),"—","-"),"")</f>
        <v/>
      </c>
      <c r="E6410" s="37"/>
    </row>
    <row r="6411" spans="2:5" ht="21.75" customHeight="1">
      <c r="B6411" s="36"/>
      <c r="C6411" s="38" t="s">
        <v>137</v>
      </c>
      <c r="D6411" s="41" t="str">
        <f>IF(Retenciones!$A193&lt;&gt;"",IF(ISNUMBER(SEARCH(" - ",Retenciones!$F193)),MID(Retenciones!$F193,SEARCH(" - ",Retenciones!$F193)+3,255),Retenciones!$F193),"")</f>
        <v/>
      </c>
      <c r="E6411" s="37"/>
    </row>
    <row r="6412" spans="2:5" ht="21.75" customHeight="1">
      <c r="B6412" s="36"/>
      <c r="C6412" s="38" t="s">
        <v>138</v>
      </c>
      <c r="D6412" s="41" t="str">
        <f>IF(Retenciones!$A193&lt;&gt;"",Retenciones!$A193&amp;" Nro. "&amp;TEXT(Retenciones!$C193,"000000000000"),"")</f>
        <v/>
      </c>
      <c r="E6412" s="37"/>
    </row>
    <row r="6413" spans="2:5">
      <c r="B6413" s="36"/>
      <c r="C6413" s="38" t="s">
        <v>139</v>
      </c>
      <c r="D6413" s="42" t="str">
        <f>IF(Retenciones!$A193&lt;&gt;"","$ "&amp;IF(MID(TEXT(INT(ROUND(Retenciones!$D193,2)),"000000000000"),1,3)&lt;&gt;"000",TEXT(VALUE(MID(TEXT(INT(ROUND(Retenciones!$D193,2)),"000000000000"),1,3)),"0")&amp;"."&amp;MID(TEXT(INT(ROUND(Retenciones!$D193,2)),"000000000000"),4,3)&amp;"."&amp;MID(TEXT(INT(ROUND(Retenciones!$D193,2)),"000000000000"),7,3)&amp;"."&amp;MID(TEXT(INT(ROUND(Retenciones!$D193,2)),"000000000000"),10,3),IF(MID(TEXT(INT(ROUND(Retenciones!$D193,2)),"000000000000"),4,3)&lt;&gt;"000",TEXT(VALUE(MID(TEXT(INT(ROUND(Retenciones!$D193,2)),"000000000000"),4,3)),"0")&amp;"."&amp;MID(TEXT(INT(ROUND(Retenciones!$D193,2)),"000000000000"),7,3)&amp;"."&amp;MID(TEXT(INT(ROUND(Retenciones!$D193,2)),"000000000000"),10,3),IF(MID(TEXT(INT(ROUND(Retenciones!$D193,2)),"000000000000"),7,3)&lt;&gt;"000",TEXT(VALUE(MID(TEXT(INT(ROUND(Retenciones!$D193,2)),"000000000000"),7,3)),"0")&amp;"."&amp;MID(TEXT(INT(ROUND(Retenciones!$D193,2)),"000000000000"),10,3),TEXT(VALUE(MID(TEXT(INT(ROUND(Retenciones!$D193,2)),"000000000000"),10,3)),"0"))))&amp;","&amp;TEXT(ROUND((ROUND(Retenciones!$D193,2)-INT(ROUND(Retenciones!$D193,2)))*100,0),"00"),"")</f>
        <v/>
      </c>
      <c r="E6413" s="37"/>
    </row>
    <row r="6414" spans="2:5">
      <c r="B6414" s="36"/>
      <c r="C6414" s="38" t="s">
        <v>140</v>
      </c>
      <c r="D6414" s="39" t="str">
        <f>IF(Retenciones!$A193&lt;&gt;"","NO","")</f>
        <v/>
      </c>
      <c r="E6414" s="37"/>
    </row>
    <row r="6415" spans="2:5">
      <c r="B6415" s="36"/>
      <c r="C6415" s="38" t="s">
        <v>141</v>
      </c>
      <c r="D6415" s="43" t="str">
        <f>IF(Retenciones!$A193&lt;&gt;"","$ "&amp;IF(MID(TEXT(INT(ROUND(Retenciones!$K193,2)),"000000000000"),1,3)&lt;&gt;"000",TEXT(VALUE(MID(TEXT(INT(ROUND(Retenciones!$K193,2)),"000000000000"),1,3)),"0")&amp;"."&amp;MID(TEXT(INT(ROUND(Retenciones!$K193,2)),"000000000000"),4,3)&amp;"."&amp;MID(TEXT(INT(ROUND(Retenciones!$K193,2)),"000000000000"),7,3)&amp;"."&amp;MID(TEXT(INT(ROUND(Retenciones!$K193,2)),"000000000000"),10,3),IF(MID(TEXT(INT(ROUND(Retenciones!$K193,2)),"000000000000"),4,3)&lt;&gt;"000",TEXT(VALUE(MID(TEXT(INT(ROUND(Retenciones!$K193,2)),"000000000000"),4,3)),"0")&amp;"."&amp;MID(TEXT(INT(ROUND(Retenciones!$K193,2)),"000000000000"),7,3)&amp;"."&amp;MID(TEXT(INT(ROUND(Retenciones!$K193,2)),"000000000000"),10,3),IF(MID(TEXT(INT(ROUND(Retenciones!$K193,2)),"000000000000"),7,3)&lt;&gt;"000",TEXT(VALUE(MID(TEXT(INT(ROUND(Retenciones!$K193,2)),"000000000000"),7,3)),"0")&amp;"."&amp;MID(TEXT(INT(ROUND(Retenciones!$K193,2)),"000000000000"),10,3),TEXT(VALUE(MID(TEXT(INT(ROUND(Retenciones!$K193,2)),"000000000000"),10,3)),"0"))))&amp;","&amp;TEXT(ROUND((ROUND(Retenciones!$K193,2)-INT(ROUND(Retenciones!$K193,2)))*100,0),"00"),"")</f>
        <v/>
      </c>
      <c r="E6415" s="37"/>
    </row>
    <row r="6416" spans="2:5">
      <c r="B6416" s="36"/>
      <c r="E6416" s="37"/>
    </row>
    <row r="6417" spans="2:5">
      <c r="B6417" s="36"/>
      <c r="E6417" s="37"/>
    </row>
    <row r="6418" spans="2:5">
      <c r="B6418" s="36"/>
      <c r="C6418" s="44" t="s">
        <v>142</v>
      </c>
      <c r="D6418" s="45"/>
      <c r="E6418" s="37"/>
    </row>
    <row r="6419" spans="2:5">
      <c r="B6419" s="36"/>
      <c r="E6419" s="37"/>
    </row>
    <row r="6420" spans="2:5">
      <c r="B6420" s="36"/>
      <c r="C6420" s="38" t="s">
        <v>143</v>
      </c>
      <c r="D6420" s="39" t="str">
        <f>IF(Retenciones!$A193&lt;&gt;"",'Datos del Cliente'!$C$7,"")</f>
        <v/>
      </c>
      <c r="E6420" s="37"/>
    </row>
    <row r="6421" spans="2:5">
      <c r="B6421" s="36"/>
      <c r="C6421" s="38" t="s">
        <v>144</v>
      </c>
      <c r="D6421" s="39" t="str">
        <f>IF(Retenciones!$A193&lt;&gt;"",'Datos del Cliente'!$C$14,"")</f>
        <v/>
      </c>
      <c r="E6421" s="37"/>
    </row>
    <row r="6422" spans="2:5">
      <c r="B6422" s="36"/>
      <c r="E6422" s="37"/>
    </row>
    <row r="6423" spans="2:5" ht="15" customHeight="1">
      <c r="B6423" s="36"/>
      <c r="C6423" s="84" t="s">
        <v>145</v>
      </c>
      <c r="D6423" s="84"/>
      <c r="E6423" s="37"/>
    </row>
    <row r="6424" spans="2:5">
      <c r="B6424" s="36"/>
      <c r="C6424" s="84"/>
      <c r="D6424" s="84"/>
      <c r="E6424" s="37"/>
    </row>
    <row r="6425" spans="2:5">
      <c r="B6425" s="36"/>
      <c r="C6425" s="84"/>
      <c r="D6425" s="84"/>
      <c r="E6425" s="37"/>
    </row>
    <row r="6426" spans="2:5">
      <c r="B6426" s="46"/>
      <c r="C6426" s="47"/>
      <c r="D6426" s="47"/>
      <c r="E6426" s="48"/>
    </row>
    <row r="6428" spans="2:5" ht="25.5" customHeight="1">
      <c r="B6428" s="34"/>
      <c r="C6428" s="85" t="s">
        <v>127</v>
      </c>
      <c r="D6428" s="85"/>
      <c r="E6428" s="35"/>
    </row>
    <row r="6429" spans="2:5">
      <c r="B6429" s="36"/>
      <c r="E6429" s="37"/>
    </row>
    <row r="6430" spans="2:5">
      <c r="B6430" s="36"/>
      <c r="C6430" s="38" t="s">
        <v>128</v>
      </c>
      <c r="D6430" s="39" t="str">
        <f>IF(Retenciones!$A194&lt;&gt;"","0000-"&amp;TEXT(Retenciones!$I194,"YYYY")&amp;"-"&amp;TEXT((N('Datos del Cliente'!$C$17)+COUNTIF(Retenciones!$A$5:$A194,"&lt;&gt;")),"000000"),"")</f>
        <v/>
      </c>
      <c r="E6430" s="37"/>
    </row>
    <row r="6431" spans="2:5">
      <c r="B6431" s="36"/>
      <c r="C6431" s="38" t="s">
        <v>129</v>
      </c>
      <c r="D6431" s="39" t="str">
        <f>IF(Retenciones!$A194&lt;&gt;"",TEXT(Retenciones!$I194,"DD/MM/YYYY"),"")</f>
        <v/>
      </c>
      <c r="E6431" s="37"/>
    </row>
    <row r="6432" spans="2:5">
      <c r="B6432" s="36"/>
      <c r="E6432" s="37"/>
    </row>
    <row r="6433" spans="2:5">
      <c r="B6433" s="36"/>
      <c r="C6433" s="86" t="s">
        <v>130</v>
      </c>
      <c r="D6433" s="86"/>
      <c r="E6433" s="37"/>
    </row>
    <row r="6434" spans="2:5">
      <c r="B6434" s="36"/>
      <c r="C6434" s="38" t="s">
        <v>131</v>
      </c>
      <c r="D6434" s="39" t="str">
        <f>IF(Retenciones!$A194&lt;&gt;"",'Datos del Cliente'!$C$7,"")</f>
        <v/>
      </c>
      <c r="E6434" s="37"/>
    </row>
    <row r="6435" spans="2:5">
      <c r="B6435" s="36"/>
      <c r="C6435" s="38" t="s">
        <v>132</v>
      </c>
      <c r="D6435" s="40" t="str">
        <f>IFERROR(IF(Retenciones!$A194&lt;&gt;"",+('Datos del Cliente'!$C$8),""),"")</f>
        <v/>
      </c>
      <c r="E6435" s="37"/>
    </row>
    <row r="6436" spans="2:5" ht="25.5" customHeight="1">
      <c r="B6436" s="36"/>
      <c r="C6436" s="38" t="s">
        <v>133</v>
      </c>
      <c r="D6436" s="41" t="str">
        <f>IF(Retenciones!$A194&lt;&gt;"",'Datos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436" s="37"/>
    </row>
    <row r="6437" spans="2:5">
      <c r="B6437" s="36"/>
      <c r="E6437" s="37"/>
    </row>
    <row r="6438" spans="2:5">
      <c r="B6438" s="36"/>
      <c r="C6438" s="86" t="s">
        <v>134</v>
      </c>
      <c r="D6438" s="86"/>
      <c r="E6438" s="37"/>
    </row>
    <row r="6439" spans="2:5">
      <c r="B6439" s="36"/>
      <c r="C6439" s="38" t="s">
        <v>131</v>
      </c>
      <c r="D6439" s="39" t="str">
        <f>IFERROR(IF(Retenciones!$A194&lt;&gt;"",INDEX('Sujetos Retenidos'!$B$5:$B$204,MATCH(Retenciones!$O194,'Sujetos Retenidos'!$A$5:$A$204,0)),""),"")</f>
        <v/>
      </c>
      <c r="E6439" s="37"/>
    </row>
    <row r="6440" spans="2:5">
      <c r="B6440" s="36"/>
      <c r="C6440" s="38" t="s">
        <v>132</v>
      </c>
      <c r="D6440" s="40" t="str">
        <f>IFERROR(IF(Retenciones!$A194&lt;&gt;"",+INDEX('Sujetos Retenidos'!$A$5:$A$204,MATCH(Retenciones!$O194,'Sujetos Retenidos'!$A$5:$A$204,0)),""),"")</f>
        <v/>
      </c>
      <c r="E6440" s="37"/>
    </row>
    <row r="6441" spans="2:5" ht="25.5" customHeight="1">
      <c r="B6441" s="36"/>
      <c r="C6441" s="38" t="s">
        <v>133</v>
      </c>
      <c r="D6441" s="41" t="str">
        <f>IFERROR(IF(Retenciones!$A194&lt;&gt;"",INDEX('Sujetos Retenidos'!$C$5:$C$204,MATCH(Retenciones!$O194,'Sujetos Retenidos'!$A$5:$A$204,0))&amp;" Localidad: "&amp;INDEX('Sujetos Retenidos'!$D$5:$D$204,MATCH(Retenciones!$O194,'Sujetos Retenidos'!$A$5:$A$204,0))&amp;" Provincia: "&amp;IF(ISNUMBER(SEARCH(" - ",INDEX('Sujetos Retenidos'!$E$5:$E$204,MATCH(Retenciones!$O194,'Sujetos Retenidos'!$A$5:$A$204,0)))),MID(INDEX('Sujetos Retenidos'!$E$5:$E$204,MATCH(Retenciones!$O194,'Sujetos Retenidos'!$A$5:$A$204,0)),SEARCH(" - ",INDEX('Sujetos Retenidos'!$E$5:$E$204,MATCH(Retenciones!$O194,'Sujetos Retenidos'!$A$5:$A$204,0)))+3,255),INDEX('Sujetos Retenidos'!$E$5:$E$204,MATCH(Retenciones!$O194,'Sujetos Retenidos'!$A$5:$A$204,0)))&amp;" C.P.: "&amp;INDEX('Sujetos Retenidos'!$F$5:$F$204,MATCH(Retenciones!$O194,'Sujetos Retenidos'!$A$5:$A$204,0)),""),"")</f>
        <v/>
      </c>
      <c r="E6441" s="37"/>
    </row>
    <row r="6442" spans="2:5">
      <c r="B6442" s="36"/>
      <c r="E6442" s="37"/>
    </row>
    <row r="6443" spans="2:5">
      <c r="B6443" s="36"/>
      <c r="C6443" s="86" t="s">
        <v>135</v>
      </c>
      <c r="D6443" s="86"/>
      <c r="E6443" s="37"/>
    </row>
    <row r="6444" spans="2:5" ht="21.75" customHeight="1">
      <c r="B6444" s="36"/>
      <c r="C6444" s="38" t="s">
        <v>136</v>
      </c>
      <c r="D6444" s="41" t="str">
        <f>IF(Retenciones!$A194&lt;&gt;"",SUBSTITUTE(IF(ISNUMBER(SEARCH(" (",IF(ISNUMBER(SEARCH(" - ",Retenciones!$E194)),MID(Retenciones!$E194,SEARCH(" - ",Retenciones!$E194)+3,255),Retenciones!$E194))),LEFT(IF(ISNUMBER(SEARCH(" - ",Retenciones!$E194)),MID(Retenciones!$E194,SEARCH(" - ",Retenciones!$E194)+3,255),Retenciones!$E194),SEARCH(" (",IF(ISNUMBER(SEARCH(" - ",Retenciones!$E194)),MID(Retenciones!$E194,SEARCH(" - ",Retenciones!$E194)+3,255),Retenciones!$E194))-1),IF(ISNUMBER(SEARCH(" - ",Retenciones!$E194)),MID(Retenciones!$E194,SEARCH(" - ",Retenciones!$E194)+3,255),Retenciones!$E194)),"—","-"),"")</f>
        <v/>
      </c>
      <c r="E6444" s="37"/>
    </row>
    <row r="6445" spans="2:5" ht="21.75" customHeight="1">
      <c r="B6445" s="36"/>
      <c r="C6445" s="38" t="s">
        <v>137</v>
      </c>
      <c r="D6445" s="41" t="str">
        <f>IF(Retenciones!$A194&lt;&gt;"",IF(ISNUMBER(SEARCH(" - ",Retenciones!$F194)),MID(Retenciones!$F194,SEARCH(" - ",Retenciones!$F194)+3,255),Retenciones!$F194),"")</f>
        <v/>
      </c>
      <c r="E6445" s="37"/>
    </row>
    <row r="6446" spans="2:5" ht="21.75" customHeight="1">
      <c r="B6446" s="36"/>
      <c r="C6446" s="38" t="s">
        <v>138</v>
      </c>
      <c r="D6446" s="41" t="str">
        <f>IF(Retenciones!$A194&lt;&gt;"",Retenciones!$A194&amp;" Nro. "&amp;TEXT(Retenciones!$C194,"000000000000"),"")</f>
        <v/>
      </c>
      <c r="E6446" s="37"/>
    </row>
    <row r="6447" spans="2:5">
      <c r="B6447" s="36"/>
      <c r="C6447" s="38" t="s">
        <v>139</v>
      </c>
      <c r="D6447" s="42" t="str">
        <f>IF(Retenciones!$A194&lt;&gt;"","$ "&amp;IF(MID(TEXT(INT(ROUND(Retenciones!$D194,2)),"000000000000"),1,3)&lt;&gt;"000",TEXT(VALUE(MID(TEXT(INT(ROUND(Retenciones!$D194,2)),"000000000000"),1,3)),"0")&amp;"."&amp;MID(TEXT(INT(ROUND(Retenciones!$D194,2)),"000000000000"),4,3)&amp;"."&amp;MID(TEXT(INT(ROUND(Retenciones!$D194,2)),"000000000000"),7,3)&amp;"."&amp;MID(TEXT(INT(ROUND(Retenciones!$D194,2)),"000000000000"),10,3),IF(MID(TEXT(INT(ROUND(Retenciones!$D194,2)),"000000000000"),4,3)&lt;&gt;"000",TEXT(VALUE(MID(TEXT(INT(ROUND(Retenciones!$D194,2)),"000000000000"),4,3)),"0")&amp;"."&amp;MID(TEXT(INT(ROUND(Retenciones!$D194,2)),"000000000000"),7,3)&amp;"."&amp;MID(TEXT(INT(ROUND(Retenciones!$D194,2)),"000000000000"),10,3),IF(MID(TEXT(INT(ROUND(Retenciones!$D194,2)),"000000000000"),7,3)&lt;&gt;"000",TEXT(VALUE(MID(TEXT(INT(ROUND(Retenciones!$D194,2)),"000000000000"),7,3)),"0")&amp;"."&amp;MID(TEXT(INT(ROUND(Retenciones!$D194,2)),"000000000000"),10,3),TEXT(VALUE(MID(TEXT(INT(ROUND(Retenciones!$D194,2)),"000000000000"),10,3)),"0"))))&amp;","&amp;TEXT(ROUND((ROUND(Retenciones!$D194,2)-INT(ROUND(Retenciones!$D194,2)))*100,0),"00"),"")</f>
        <v/>
      </c>
      <c r="E6447" s="37"/>
    </row>
    <row r="6448" spans="2:5">
      <c r="B6448" s="36"/>
      <c r="C6448" s="38" t="s">
        <v>140</v>
      </c>
      <c r="D6448" s="39" t="str">
        <f>IF(Retenciones!$A194&lt;&gt;"","NO","")</f>
        <v/>
      </c>
      <c r="E6448" s="37"/>
    </row>
    <row r="6449" spans="2:5">
      <c r="B6449" s="36"/>
      <c r="C6449" s="38" t="s">
        <v>141</v>
      </c>
      <c r="D6449" s="43" t="str">
        <f>IF(Retenciones!$A194&lt;&gt;"","$ "&amp;IF(MID(TEXT(INT(ROUND(Retenciones!$K194,2)),"000000000000"),1,3)&lt;&gt;"000",TEXT(VALUE(MID(TEXT(INT(ROUND(Retenciones!$K194,2)),"000000000000"),1,3)),"0")&amp;"."&amp;MID(TEXT(INT(ROUND(Retenciones!$K194,2)),"000000000000"),4,3)&amp;"."&amp;MID(TEXT(INT(ROUND(Retenciones!$K194,2)),"000000000000"),7,3)&amp;"."&amp;MID(TEXT(INT(ROUND(Retenciones!$K194,2)),"000000000000"),10,3),IF(MID(TEXT(INT(ROUND(Retenciones!$K194,2)),"000000000000"),4,3)&lt;&gt;"000",TEXT(VALUE(MID(TEXT(INT(ROUND(Retenciones!$K194,2)),"000000000000"),4,3)),"0")&amp;"."&amp;MID(TEXT(INT(ROUND(Retenciones!$K194,2)),"000000000000"),7,3)&amp;"."&amp;MID(TEXT(INT(ROUND(Retenciones!$K194,2)),"000000000000"),10,3),IF(MID(TEXT(INT(ROUND(Retenciones!$K194,2)),"000000000000"),7,3)&lt;&gt;"000",TEXT(VALUE(MID(TEXT(INT(ROUND(Retenciones!$K194,2)),"000000000000"),7,3)),"0")&amp;"."&amp;MID(TEXT(INT(ROUND(Retenciones!$K194,2)),"000000000000"),10,3),TEXT(VALUE(MID(TEXT(INT(ROUND(Retenciones!$K194,2)),"000000000000"),10,3)),"0"))))&amp;","&amp;TEXT(ROUND((ROUND(Retenciones!$K194,2)-INT(ROUND(Retenciones!$K194,2)))*100,0),"00"),"")</f>
        <v/>
      </c>
      <c r="E6449" s="37"/>
    </row>
    <row r="6450" spans="2:5">
      <c r="B6450" s="36"/>
      <c r="E6450" s="37"/>
    </row>
    <row r="6451" spans="2:5">
      <c r="B6451" s="36"/>
      <c r="E6451" s="37"/>
    </row>
    <row r="6452" spans="2:5">
      <c r="B6452" s="36"/>
      <c r="C6452" s="44" t="s">
        <v>142</v>
      </c>
      <c r="D6452" s="45"/>
      <c r="E6452" s="37"/>
    </row>
    <row r="6453" spans="2:5">
      <c r="B6453" s="36"/>
      <c r="E6453" s="37"/>
    </row>
    <row r="6454" spans="2:5">
      <c r="B6454" s="36"/>
      <c r="C6454" s="38" t="s">
        <v>143</v>
      </c>
      <c r="D6454" s="39" t="str">
        <f>IF(Retenciones!$A194&lt;&gt;"",'Datos del Cliente'!$C$7,"")</f>
        <v/>
      </c>
      <c r="E6454" s="37"/>
    </row>
    <row r="6455" spans="2:5">
      <c r="B6455" s="36"/>
      <c r="C6455" s="38" t="s">
        <v>144</v>
      </c>
      <c r="D6455" s="39" t="str">
        <f>IF(Retenciones!$A194&lt;&gt;"",'Datos del Cliente'!$C$14,"")</f>
        <v/>
      </c>
      <c r="E6455" s="37"/>
    </row>
    <row r="6456" spans="2:5">
      <c r="B6456" s="36"/>
      <c r="E6456" s="37"/>
    </row>
    <row r="6457" spans="2:5" ht="15" customHeight="1">
      <c r="B6457" s="36"/>
      <c r="C6457" s="84" t="s">
        <v>145</v>
      </c>
      <c r="D6457" s="84"/>
      <c r="E6457" s="37"/>
    </row>
    <row r="6458" spans="2:5">
      <c r="B6458" s="36"/>
      <c r="C6458" s="84"/>
      <c r="D6458" s="84"/>
      <c r="E6458" s="37"/>
    </row>
    <row r="6459" spans="2:5">
      <c r="B6459" s="36"/>
      <c r="C6459" s="84"/>
      <c r="D6459" s="84"/>
      <c r="E6459" s="37"/>
    </row>
    <row r="6460" spans="2:5">
      <c r="B6460" s="46"/>
      <c r="C6460" s="47"/>
      <c r="D6460" s="47"/>
      <c r="E6460" s="48"/>
    </row>
    <row r="6462" spans="2:5" ht="25.5" customHeight="1">
      <c r="B6462" s="34"/>
      <c r="C6462" s="85" t="s">
        <v>127</v>
      </c>
      <c r="D6462" s="85"/>
      <c r="E6462" s="35"/>
    </row>
    <row r="6463" spans="2:5">
      <c r="B6463" s="36"/>
      <c r="E6463" s="37"/>
    </row>
    <row r="6464" spans="2:5">
      <c r="B6464" s="36"/>
      <c r="C6464" s="38" t="s">
        <v>128</v>
      </c>
      <c r="D6464" s="39" t="str">
        <f>IF(Retenciones!$A195&lt;&gt;"","0000-"&amp;TEXT(Retenciones!$I195,"YYYY")&amp;"-"&amp;TEXT((N('Datos del Cliente'!$C$17)+COUNTIF(Retenciones!$A$5:$A195,"&lt;&gt;")),"000000"),"")</f>
        <v/>
      </c>
      <c r="E6464" s="37"/>
    </row>
    <row r="6465" spans="2:5">
      <c r="B6465" s="36"/>
      <c r="C6465" s="38" t="s">
        <v>129</v>
      </c>
      <c r="D6465" s="39" t="str">
        <f>IF(Retenciones!$A195&lt;&gt;"",TEXT(Retenciones!$I195,"DD/MM/YYYY"),"")</f>
        <v/>
      </c>
      <c r="E6465" s="37"/>
    </row>
    <row r="6466" spans="2:5">
      <c r="B6466" s="36"/>
      <c r="E6466" s="37"/>
    </row>
    <row r="6467" spans="2:5">
      <c r="B6467" s="36"/>
      <c r="C6467" s="86" t="s">
        <v>130</v>
      </c>
      <c r="D6467" s="86"/>
      <c r="E6467" s="37"/>
    </row>
    <row r="6468" spans="2:5">
      <c r="B6468" s="36"/>
      <c r="C6468" s="38" t="s">
        <v>131</v>
      </c>
      <c r="D6468" s="39" t="str">
        <f>IF(Retenciones!$A195&lt;&gt;"",'Datos del Cliente'!$C$7,"")</f>
        <v/>
      </c>
      <c r="E6468" s="37"/>
    </row>
    <row r="6469" spans="2:5">
      <c r="B6469" s="36"/>
      <c r="C6469" s="38" t="s">
        <v>132</v>
      </c>
      <c r="D6469" s="40" t="str">
        <f>IFERROR(IF(Retenciones!$A195&lt;&gt;"",+('Datos del Cliente'!$C$8),""),"")</f>
        <v/>
      </c>
      <c r="E6469" s="37"/>
    </row>
    <row r="6470" spans="2:5" ht="25.5" customHeight="1">
      <c r="B6470" s="36"/>
      <c r="C6470" s="38" t="s">
        <v>133</v>
      </c>
      <c r="D6470" s="41" t="str">
        <f>IF(Retenciones!$A195&lt;&gt;"",'Datos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470" s="37"/>
    </row>
    <row r="6471" spans="2:5">
      <c r="B6471" s="36"/>
      <c r="E6471" s="37"/>
    </row>
    <row r="6472" spans="2:5">
      <c r="B6472" s="36"/>
      <c r="C6472" s="86" t="s">
        <v>134</v>
      </c>
      <c r="D6472" s="86"/>
      <c r="E6472" s="37"/>
    </row>
    <row r="6473" spans="2:5">
      <c r="B6473" s="36"/>
      <c r="C6473" s="38" t="s">
        <v>131</v>
      </c>
      <c r="D6473" s="39" t="str">
        <f>IFERROR(IF(Retenciones!$A195&lt;&gt;"",INDEX('Sujetos Retenidos'!$B$5:$B$204,MATCH(Retenciones!$O195,'Sujetos Retenidos'!$A$5:$A$204,0)),""),"")</f>
        <v/>
      </c>
      <c r="E6473" s="37"/>
    </row>
    <row r="6474" spans="2:5">
      <c r="B6474" s="36"/>
      <c r="C6474" s="38" t="s">
        <v>132</v>
      </c>
      <c r="D6474" s="40" t="str">
        <f>IFERROR(IF(Retenciones!$A195&lt;&gt;"",+INDEX('Sujetos Retenidos'!$A$5:$A$204,MATCH(Retenciones!$O195,'Sujetos Retenidos'!$A$5:$A$204,0)),""),"")</f>
        <v/>
      </c>
      <c r="E6474" s="37"/>
    </row>
    <row r="6475" spans="2:5" ht="25.5" customHeight="1">
      <c r="B6475" s="36"/>
      <c r="C6475" s="38" t="s">
        <v>133</v>
      </c>
      <c r="D6475" s="41" t="str">
        <f>IFERROR(IF(Retenciones!$A195&lt;&gt;"",INDEX('Sujetos Retenidos'!$C$5:$C$204,MATCH(Retenciones!$O195,'Sujetos Retenidos'!$A$5:$A$204,0))&amp;" Localidad: "&amp;INDEX('Sujetos Retenidos'!$D$5:$D$204,MATCH(Retenciones!$O195,'Sujetos Retenidos'!$A$5:$A$204,0))&amp;" Provincia: "&amp;IF(ISNUMBER(SEARCH(" - ",INDEX('Sujetos Retenidos'!$E$5:$E$204,MATCH(Retenciones!$O195,'Sujetos Retenidos'!$A$5:$A$204,0)))),MID(INDEX('Sujetos Retenidos'!$E$5:$E$204,MATCH(Retenciones!$O195,'Sujetos Retenidos'!$A$5:$A$204,0)),SEARCH(" - ",INDEX('Sujetos Retenidos'!$E$5:$E$204,MATCH(Retenciones!$O195,'Sujetos Retenidos'!$A$5:$A$204,0)))+3,255),INDEX('Sujetos Retenidos'!$E$5:$E$204,MATCH(Retenciones!$O195,'Sujetos Retenidos'!$A$5:$A$204,0)))&amp;" C.P.: "&amp;INDEX('Sujetos Retenidos'!$F$5:$F$204,MATCH(Retenciones!$O195,'Sujetos Retenidos'!$A$5:$A$204,0)),""),"")</f>
        <v/>
      </c>
      <c r="E6475" s="37"/>
    </row>
    <row r="6476" spans="2:5">
      <c r="B6476" s="36"/>
      <c r="E6476" s="37"/>
    </row>
    <row r="6477" spans="2:5">
      <c r="B6477" s="36"/>
      <c r="C6477" s="86" t="s">
        <v>135</v>
      </c>
      <c r="D6477" s="86"/>
      <c r="E6477" s="37"/>
    </row>
    <row r="6478" spans="2:5" ht="21.75" customHeight="1">
      <c r="B6478" s="36"/>
      <c r="C6478" s="38" t="s">
        <v>136</v>
      </c>
      <c r="D6478" s="41" t="str">
        <f>IF(Retenciones!$A195&lt;&gt;"",SUBSTITUTE(IF(ISNUMBER(SEARCH(" (",IF(ISNUMBER(SEARCH(" - ",Retenciones!$E195)),MID(Retenciones!$E195,SEARCH(" - ",Retenciones!$E195)+3,255),Retenciones!$E195))),LEFT(IF(ISNUMBER(SEARCH(" - ",Retenciones!$E195)),MID(Retenciones!$E195,SEARCH(" - ",Retenciones!$E195)+3,255),Retenciones!$E195),SEARCH(" (",IF(ISNUMBER(SEARCH(" - ",Retenciones!$E195)),MID(Retenciones!$E195,SEARCH(" - ",Retenciones!$E195)+3,255),Retenciones!$E195))-1),IF(ISNUMBER(SEARCH(" - ",Retenciones!$E195)),MID(Retenciones!$E195,SEARCH(" - ",Retenciones!$E195)+3,255),Retenciones!$E195)),"—","-"),"")</f>
        <v/>
      </c>
      <c r="E6478" s="37"/>
    </row>
    <row r="6479" spans="2:5" ht="21.75" customHeight="1">
      <c r="B6479" s="36"/>
      <c r="C6479" s="38" t="s">
        <v>137</v>
      </c>
      <c r="D6479" s="41" t="str">
        <f>IF(Retenciones!$A195&lt;&gt;"",IF(ISNUMBER(SEARCH(" - ",Retenciones!$F195)),MID(Retenciones!$F195,SEARCH(" - ",Retenciones!$F195)+3,255),Retenciones!$F195),"")</f>
        <v/>
      </c>
      <c r="E6479" s="37"/>
    </row>
    <row r="6480" spans="2:5" ht="21.75" customHeight="1">
      <c r="B6480" s="36"/>
      <c r="C6480" s="38" t="s">
        <v>138</v>
      </c>
      <c r="D6480" s="41" t="str">
        <f>IF(Retenciones!$A195&lt;&gt;"",Retenciones!$A195&amp;" Nro. "&amp;TEXT(Retenciones!$C195,"000000000000"),"")</f>
        <v/>
      </c>
      <c r="E6480" s="37"/>
    </row>
    <row r="6481" spans="2:5">
      <c r="B6481" s="36"/>
      <c r="C6481" s="38" t="s">
        <v>139</v>
      </c>
      <c r="D6481" s="42" t="str">
        <f>IF(Retenciones!$A195&lt;&gt;"","$ "&amp;IF(MID(TEXT(INT(ROUND(Retenciones!$D195,2)),"000000000000"),1,3)&lt;&gt;"000",TEXT(VALUE(MID(TEXT(INT(ROUND(Retenciones!$D195,2)),"000000000000"),1,3)),"0")&amp;"."&amp;MID(TEXT(INT(ROUND(Retenciones!$D195,2)),"000000000000"),4,3)&amp;"."&amp;MID(TEXT(INT(ROUND(Retenciones!$D195,2)),"000000000000"),7,3)&amp;"."&amp;MID(TEXT(INT(ROUND(Retenciones!$D195,2)),"000000000000"),10,3),IF(MID(TEXT(INT(ROUND(Retenciones!$D195,2)),"000000000000"),4,3)&lt;&gt;"000",TEXT(VALUE(MID(TEXT(INT(ROUND(Retenciones!$D195,2)),"000000000000"),4,3)),"0")&amp;"."&amp;MID(TEXT(INT(ROUND(Retenciones!$D195,2)),"000000000000"),7,3)&amp;"."&amp;MID(TEXT(INT(ROUND(Retenciones!$D195,2)),"000000000000"),10,3),IF(MID(TEXT(INT(ROUND(Retenciones!$D195,2)),"000000000000"),7,3)&lt;&gt;"000",TEXT(VALUE(MID(TEXT(INT(ROUND(Retenciones!$D195,2)),"000000000000"),7,3)),"0")&amp;"."&amp;MID(TEXT(INT(ROUND(Retenciones!$D195,2)),"000000000000"),10,3),TEXT(VALUE(MID(TEXT(INT(ROUND(Retenciones!$D195,2)),"000000000000"),10,3)),"0"))))&amp;","&amp;TEXT(ROUND((ROUND(Retenciones!$D195,2)-INT(ROUND(Retenciones!$D195,2)))*100,0),"00"),"")</f>
        <v/>
      </c>
      <c r="E6481" s="37"/>
    </row>
    <row r="6482" spans="2:5">
      <c r="B6482" s="36"/>
      <c r="C6482" s="38" t="s">
        <v>140</v>
      </c>
      <c r="D6482" s="39" t="str">
        <f>IF(Retenciones!$A195&lt;&gt;"","NO","")</f>
        <v/>
      </c>
      <c r="E6482" s="37"/>
    </row>
    <row r="6483" spans="2:5">
      <c r="B6483" s="36"/>
      <c r="C6483" s="38" t="s">
        <v>141</v>
      </c>
      <c r="D6483" s="43" t="str">
        <f>IF(Retenciones!$A195&lt;&gt;"","$ "&amp;IF(MID(TEXT(INT(ROUND(Retenciones!$K195,2)),"000000000000"),1,3)&lt;&gt;"000",TEXT(VALUE(MID(TEXT(INT(ROUND(Retenciones!$K195,2)),"000000000000"),1,3)),"0")&amp;"."&amp;MID(TEXT(INT(ROUND(Retenciones!$K195,2)),"000000000000"),4,3)&amp;"."&amp;MID(TEXT(INT(ROUND(Retenciones!$K195,2)),"000000000000"),7,3)&amp;"."&amp;MID(TEXT(INT(ROUND(Retenciones!$K195,2)),"000000000000"),10,3),IF(MID(TEXT(INT(ROUND(Retenciones!$K195,2)),"000000000000"),4,3)&lt;&gt;"000",TEXT(VALUE(MID(TEXT(INT(ROUND(Retenciones!$K195,2)),"000000000000"),4,3)),"0")&amp;"."&amp;MID(TEXT(INT(ROUND(Retenciones!$K195,2)),"000000000000"),7,3)&amp;"."&amp;MID(TEXT(INT(ROUND(Retenciones!$K195,2)),"000000000000"),10,3),IF(MID(TEXT(INT(ROUND(Retenciones!$K195,2)),"000000000000"),7,3)&lt;&gt;"000",TEXT(VALUE(MID(TEXT(INT(ROUND(Retenciones!$K195,2)),"000000000000"),7,3)),"0")&amp;"."&amp;MID(TEXT(INT(ROUND(Retenciones!$K195,2)),"000000000000"),10,3),TEXT(VALUE(MID(TEXT(INT(ROUND(Retenciones!$K195,2)),"000000000000"),10,3)),"0"))))&amp;","&amp;TEXT(ROUND((ROUND(Retenciones!$K195,2)-INT(ROUND(Retenciones!$K195,2)))*100,0),"00"),"")</f>
        <v/>
      </c>
      <c r="E6483" s="37"/>
    </row>
    <row r="6484" spans="2:5">
      <c r="B6484" s="36"/>
      <c r="E6484" s="37"/>
    </row>
    <row r="6485" spans="2:5">
      <c r="B6485" s="36"/>
      <c r="E6485" s="37"/>
    </row>
    <row r="6486" spans="2:5">
      <c r="B6486" s="36"/>
      <c r="C6486" s="44" t="s">
        <v>142</v>
      </c>
      <c r="D6486" s="45"/>
      <c r="E6486" s="37"/>
    </row>
    <row r="6487" spans="2:5">
      <c r="B6487" s="36"/>
      <c r="E6487" s="37"/>
    </row>
    <row r="6488" spans="2:5">
      <c r="B6488" s="36"/>
      <c r="C6488" s="38" t="s">
        <v>143</v>
      </c>
      <c r="D6488" s="39" t="str">
        <f>IF(Retenciones!$A195&lt;&gt;"",'Datos del Cliente'!$C$7,"")</f>
        <v/>
      </c>
      <c r="E6488" s="37"/>
    </row>
    <row r="6489" spans="2:5">
      <c r="B6489" s="36"/>
      <c r="C6489" s="38" t="s">
        <v>144</v>
      </c>
      <c r="D6489" s="39" t="str">
        <f>IF(Retenciones!$A195&lt;&gt;"",'Datos del Cliente'!$C$14,"")</f>
        <v/>
      </c>
      <c r="E6489" s="37"/>
    </row>
    <row r="6490" spans="2:5">
      <c r="B6490" s="36"/>
      <c r="E6490" s="37"/>
    </row>
    <row r="6491" spans="2:5" ht="15" customHeight="1">
      <c r="B6491" s="36"/>
      <c r="C6491" s="84" t="s">
        <v>145</v>
      </c>
      <c r="D6491" s="84"/>
      <c r="E6491" s="37"/>
    </row>
    <row r="6492" spans="2:5">
      <c r="B6492" s="36"/>
      <c r="C6492" s="84"/>
      <c r="D6492" s="84"/>
      <c r="E6492" s="37"/>
    </row>
    <row r="6493" spans="2:5">
      <c r="B6493" s="36"/>
      <c r="C6493" s="84"/>
      <c r="D6493" s="84"/>
      <c r="E6493" s="37"/>
    </row>
    <row r="6494" spans="2:5">
      <c r="B6494" s="46"/>
      <c r="C6494" s="47"/>
      <c r="D6494" s="47"/>
      <c r="E6494" s="48"/>
    </row>
    <row r="6496" spans="2:5" ht="25.5" customHeight="1">
      <c r="B6496" s="34"/>
      <c r="C6496" s="85" t="s">
        <v>127</v>
      </c>
      <c r="D6496" s="85"/>
      <c r="E6496" s="35"/>
    </row>
    <row r="6497" spans="2:5">
      <c r="B6497" s="36"/>
      <c r="E6497" s="37"/>
    </row>
    <row r="6498" spans="2:5">
      <c r="B6498" s="36"/>
      <c r="C6498" s="38" t="s">
        <v>128</v>
      </c>
      <c r="D6498" s="39" t="str">
        <f>IF(Retenciones!$A196&lt;&gt;"","0000-"&amp;TEXT(Retenciones!$I196,"YYYY")&amp;"-"&amp;TEXT((N('Datos del Cliente'!$C$17)+COUNTIF(Retenciones!$A$5:$A196,"&lt;&gt;")),"000000"),"")</f>
        <v/>
      </c>
      <c r="E6498" s="37"/>
    </row>
    <row r="6499" spans="2:5">
      <c r="B6499" s="36"/>
      <c r="C6499" s="38" t="s">
        <v>129</v>
      </c>
      <c r="D6499" s="39" t="str">
        <f>IF(Retenciones!$A196&lt;&gt;"",TEXT(Retenciones!$I196,"DD/MM/YYYY"),"")</f>
        <v/>
      </c>
      <c r="E6499" s="37"/>
    </row>
    <row r="6500" spans="2:5">
      <c r="B6500" s="36"/>
      <c r="E6500" s="37"/>
    </row>
    <row r="6501" spans="2:5">
      <c r="B6501" s="36"/>
      <c r="C6501" s="86" t="s">
        <v>130</v>
      </c>
      <c r="D6501" s="86"/>
      <c r="E6501" s="37"/>
    </row>
    <row r="6502" spans="2:5">
      <c r="B6502" s="36"/>
      <c r="C6502" s="38" t="s">
        <v>131</v>
      </c>
      <c r="D6502" s="39" t="str">
        <f>IF(Retenciones!$A196&lt;&gt;"",'Datos del Cliente'!$C$7,"")</f>
        <v/>
      </c>
      <c r="E6502" s="37"/>
    </row>
    <row r="6503" spans="2:5">
      <c r="B6503" s="36"/>
      <c r="C6503" s="38" t="s">
        <v>132</v>
      </c>
      <c r="D6503" s="40" t="str">
        <f>IFERROR(IF(Retenciones!$A196&lt;&gt;"",+('Datos del Cliente'!$C$8),""),"")</f>
        <v/>
      </c>
      <c r="E6503" s="37"/>
    </row>
    <row r="6504" spans="2:5" ht="25.5" customHeight="1">
      <c r="B6504" s="36"/>
      <c r="C6504" s="38" t="s">
        <v>133</v>
      </c>
      <c r="D6504" s="41" t="str">
        <f>IF(Retenciones!$A196&lt;&gt;"",'Datos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504" s="37"/>
    </row>
    <row r="6505" spans="2:5">
      <c r="B6505" s="36"/>
      <c r="E6505" s="37"/>
    </row>
    <row r="6506" spans="2:5">
      <c r="B6506" s="36"/>
      <c r="C6506" s="86" t="s">
        <v>134</v>
      </c>
      <c r="D6506" s="86"/>
      <c r="E6506" s="37"/>
    </row>
    <row r="6507" spans="2:5">
      <c r="B6507" s="36"/>
      <c r="C6507" s="38" t="s">
        <v>131</v>
      </c>
      <c r="D6507" s="39" t="str">
        <f>IFERROR(IF(Retenciones!$A196&lt;&gt;"",INDEX('Sujetos Retenidos'!$B$5:$B$204,MATCH(Retenciones!$O196,'Sujetos Retenidos'!$A$5:$A$204,0)),""),"")</f>
        <v/>
      </c>
      <c r="E6507" s="37"/>
    </row>
    <row r="6508" spans="2:5">
      <c r="B6508" s="36"/>
      <c r="C6508" s="38" t="s">
        <v>132</v>
      </c>
      <c r="D6508" s="40" t="str">
        <f>IFERROR(IF(Retenciones!$A196&lt;&gt;"",+INDEX('Sujetos Retenidos'!$A$5:$A$204,MATCH(Retenciones!$O196,'Sujetos Retenidos'!$A$5:$A$204,0)),""),"")</f>
        <v/>
      </c>
      <c r="E6508" s="37"/>
    </row>
    <row r="6509" spans="2:5" ht="25.5" customHeight="1">
      <c r="B6509" s="36"/>
      <c r="C6509" s="38" t="s">
        <v>133</v>
      </c>
      <c r="D6509" s="41" t="str">
        <f>IFERROR(IF(Retenciones!$A196&lt;&gt;"",INDEX('Sujetos Retenidos'!$C$5:$C$204,MATCH(Retenciones!$O196,'Sujetos Retenidos'!$A$5:$A$204,0))&amp;" Localidad: "&amp;INDEX('Sujetos Retenidos'!$D$5:$D$204,MATCH(Retenciones!$O196,'Sujetos Retenidos'!$A$5:$A$204,0))&amp;" Provincia: "&amp;IF(ISNUMBER(SEARCH(" - ",INDEX('Sujetos Retenidos'!$E$5:$E$204,MATCH(Retenciones!$O196,'Sujetos Retenidos'!$A$5:$A$204,0)))),MID(INDEX('Sujetos Retenidos'!$E$5:$E$204,MATCH(Retenciones!$O196,'Sujetos Retenidos'!$A$5:$A$204,0)),SEARCH(" - ",INDEX('Sujetos Retenidos'!$E$5:$E$204,MATCH(Retenciones!$O196,'Sujetos Retenidos'!$A$5:$A$204,0)))+3,255),INDEX('Sujetos Retenidos'!$E$5:$E$204,MATCH(Retenciones!$O196,'Sujetos Retenidos'!$A$5:$A$204,0)))&amp;" C.P.: "&amp;INDEX('Sujetos Retenidos'!$F$5:$F$204,MATCH(Retenciones!$O196,'Sujetos Retenidos'!$A$5:$A$204,0)),""),"")</f>
        <v/>
      </c>
      <c r="E6509" s="37"/>
    </row>
    <row r="6510" spans="2:5">
      <c r="B6510" s="36"/>
      <c r="E6510" s="37"/>
    </row>
    <row r="6511" spans="2:5">
      <c r="B6511" s="36"/>
      <c r="C6511" s="86" t="s">
        <v>135</v>
      </c>
      <c r="D6511" s="86"/>
      <c r="E6511" s="37"/>
    </row>
    <row r="6512" spans="2:5" ht="21.75" customHeight="1">
      <c r="B6512" s="36"/>
      <c r="C6512" s="38" t="s">
        <v>136</v>
      </c>
      <c r="D6512" s="41" t="str">
        <f>IF(Retenciones!$A196&lt;&gt;"",SUBSTITUTE(IF(ISNUMBER(SEARCH(" (",IF(ISNUMBER(SEARCH(" - ",Retenciones!$E196)),MID(Retenciones!$E196,SEARCH(" - ",Retenciones!$E196)+3,255),Retenciones!$E196))),LEFT(IF(ISNUMBER(SEARCH(" - ",Retenciones!$E196)),MID(Retenciones!$E196,SEARCH(" - ",Retenciones!$E196)+3,255),Retenciones!$E196),SEARCH(" (",IF(ISNUMBER(SEARCH(" - ",Retenciones!$E196)),MID(Retenciones!$E196,SEARCH(" - ",Retenciones!$E196)+3,255),Retenciones!$E196))-1),IF(ISNUMBER(SEARCH(" - ",Retenciones!$E196)),MID(Retenciones!$E196,SEARCH(" - ",Retenciones!$E196)+3,255),Retenciones!$E196)),"—","-"),"")</f>
        <v/>
      </c>
      <c r="E6512" s="37"/>
    </row>
    <row r="6513" spans="2:5" ht="21.75" customHeight="1">
      <c r="B6513" s="36"/>
      <c r="C6513" s="38" t="s">
        <v>137</v>
      </c>
      <c r="D6513" s="41" t="str">
        <f>IF(Retenciones!$A196&lt;&gt;"",IF(ISNUMBER(SEARCH(" - ",Retenciones!$F196)),MID(Retenciones!$F196,SEARCH(" - ",Retenciones!$F196)+3,255),Retenciones!$F196),"")</f>
        <v/>
      </c>
      <c r="E6513" s="37"/>
    </row>
    <row r="6514" spans="2:5" ht="21.75" customHeight="1">
      <c r="B6514" s="36"/>
      <c r="C6514" s="38" t="s">
        <v>138</v>
      </c>
      <c r="D6514" s="41" t="str">
        <f>IF(Retenciones!$A196&lt;&gt;"",Retenciones!$A196&amp;" Nro. "&amp;TEXT(Retenciones!$C196,"000000000000"),"")</f>
        <v/>
      </c>
      <c r="E6514" s="37"/>
    </row>
    <row r="6515" spans="2:5">
      <c r="B6515" s="36"/>
      <c r="C6515" s="38" t="s">
        <v>139</v>
      </c>
      <c r="D6515" s="42" t="str">
        <f>IF(Retenciones!$A196&lt;&gt;"","$ "&amp;IF(MID(TEXT(INT(ROUND(Retenciones!$D196,2)),"000000000000"),1,3)&lt;&gt;"000",TEXT(VALUE(MID(TEXT(INT(ROUND(Retenciones!$D196,2)),"000000000000"),1,3)),"0")&amp;"."&amp;MID(TEXT(INT(ROUND(Retenciones!$D196,2)),"000000000000"),4,3)&amp;"."&amp;MID(TEXT(INT(ROUND(Retenciones!$D196,2)),"000000000000"),7,3)&amp;"."&amp;MID(TEXT(INT(ROUND(Retenciones!$D196,2)),"000000000000"),10,3),IF(MID(TEXT(INT(ROUND(Retenciones!$D196,2)),"000000000000"),4,3)&lt;&gt;"000",TEXT(VALUE(MID(TEXT(INT(ROUND(Retenciones!$D196,2)),"000000000000"),4,3)),"0")&amp;"."&amp;MID(TEXT(INT(ROUND(Retenciones!$D196,2)),"000000000000"),7,3)&amp;"."&amp;MID(TEXT(INT(ROUND(Retenciones!$D196,2)),"000000000000"),10,3),IF(MID(TEXT(INT(ROUND(Retenciones!$D196,2)),"000000000000"),7,3)&lt;&gt;"000",TEXT(VALUE(MID(TEXT(INT(ROUND(Retenciones!$D196,2)),"000000000000"),7,3)),"0")&amp;"."&amp;MID(TEXT(INT(ROUND(Retenciones!$D196,2)),"000000000000"),10,3),TEXT(VALUE(MID(TEXT(INT(ROUND(Retenciones!$D196,2)),"000000000000"),10,3)),"0"))))&amp;","&amp;TEXT(ROUND((ROUND(Retenciones!$D196,2)-INT(ROUND(Retenciones!$D196,2)))*100,0),"00"),"")</f>
        <v/>
      </c>
      <c r="E6515" s="37"/>
    </row>
    <row r="6516" spans="2:5">
      <c r="B6516" s="36"/>
      <c r="C6516" s="38" t="s">
        <v>140</v>
      </c>
      <c r="D6516" s="39" t="str">
        <f>IF(Retenciones!$A196&lt;&gt;"","NO","")</f>
        <v/>
      </c>
      <c r="E6516" s="37"/>
    </row>
    <row r="6517" spans="2:5">
      <c r="B6517" s="36"/>
      <c r="C6517" s="38" t="s">
        <v>141</v>
      </c>
      <c r="D6517" s="43" t="str">
        <f>IF(Retenciones!$A196&lt;&gt;"","$ "&amp;IF(MID(TEXT(INT(ROUND(Retenciones!$K196,2)),"000000000000"),1,3)&lt;&gt;"000",TEXT(VALUE(MID(TEXT(INT(ROUND(Retenciones!$K196,2)),"000000000000"),1,3)),"0")&amp;"."&amp;MID(TEXT(INT(ROUND(Retenciones!$K196,2)),"000000000000"),4,3)&amp;"."&amp;MID(TEXT(INT(ROUND(Retenciones!$K196,2)),"000000000000"),7,3)&amp;"."&amp;MID(TEXT(INT(ROUND(Retenciones!$K196,2)),"000000000000"),10,3),IF(MID(TEXT(INT(ROUND(Retenciones!$K196,2)),"000000000000"),4,3)&lt;&gt;"000",TEXT(VALUE(MID(TEXT(INT(ROUND(Retenciones!$K196,2)),"000000000000"),4,3)),"0")&amp;"."&amp;MID(TEXT(INT(ROUND(Retenciones!$K196,2)),"000000000000"),7,3)&amp;"."&amp;MID(TEXT(INT(ROUND(Retenciones!$K196,2)),"000000000000"),10,3),IF(MID(TEXT(INT(ROUND(Retenciones!$K196,2)),"000000000000"),7,3)&lt;&gt;"000",TEXT(VALUE(MID(TEXT(INT(ROUND(Retenciones!$K196,2)),"000000000000"),7,3)),"0")&amp;"."&amp;MID(TEXT(INT(ROUND(Retenciones!$K196,2)),"000000000000"),10,3),TEXT(VALUE(MID(TEXT(INT(ROUND(Retenciones!$K196,2)),"000000000000"),10,3)),"0"))))&amp;","&amp;TEXT(ROUND((ROUND(Retenciones!$K196,2)-INT(ROUND(Retenciones!$K196,2)))*100,0),"00"),"")</f>
        <v/>
      </c>
      <c r="E6517" s="37"/>
    </row>
    <row r="6518" spans="2:5">
      <c r="B6518" s="36"/>
      <c r="E6518" s="37"/>
    </row>
    <row r="6519" spans="2:5">
      <c r="B6519" s="36"/>
      <c r="E6519" s="37"/>
    </row>
    <row r="6520" spans="2:5">
      <c r="B6520" s="36"/>
      <c r="C6520" s="44" t="s">
        <v>142</v>
      </c>
      <c r="D6520" s="45"/>
      <c r="E6520" s="37"/>
    </row>
    <row r="6521" spans="2:5">
      <c r="B6521" s="36"/>
      <c r="E6521" s="37"/>
    </row>
    <row r="6522" spans="2:5">
      <c r="B6522" s="36"/>
      <c r="C6522" s="38" t="s">
        <v>143</v>
      </c>
      <c r="D6522" s="39" t="str">
        <f>IF(Retenciones!$A196&lt;&gt;"",'Datos del Cliente'!$C$7,"")</f>
        <v/>
      </c>
      <c r="E6522" s="37"/>
    </row>
    <row r="6523" spans="2:5">
      <c r="B6523" s="36"/>
      <c r="C6523" s="38" t="s">
        <v>144</v>
      </c>
      <c r="D6523" s="39" t="str">
        <f>IF(Retenciones!$A196&lt;&gt;"",'Datos del Cliente'!$C$14,"")</f>
        <v/>
      </c>
      <c r="E6523" s="37"/>
    </row>
    <row r="6524" spans="2:5">
      <c r="B6524" s="36"/>
      <c r="E6524" s="37"/>
    </row>
    <row r="6525" spans="2:5" ht="15" customHeight="1">
      <c r="B6525" s="36"/>
      <c r="C6525" s="84" t="s">
        <v>145</v>
      </c>
      <c r="D6525" s="84"/>
      <c r="E6525" s="37"/>
    </row>
    <row r="6526" spans="2:5">
      <c r="B6526" s="36"/>
      <c r="C6526" s="84"/>
      <c r="D6526" s="84"/>
      <c r="E6526" s="37"/>
    </row>
    <row r="6527" spans="2:5">
      <c r="B6527" s="36"/>
      <c r="C6527" s="84"/>
      <c r="D6527" s="84"/>
      <c r="E6527" s="37"/>
    </row>
    <row r="6528" spans="2:5">
      <c r="B6528" s="46"/>
      <c r="C6528" s="47"/>
      <c r="D6528" s="47"/>
      <c r="E6528" s="48"/>
    </row>
    <row r="6530" spans="2:5" ht="25.5" customHeight="1">
      <c r="B6530" s="34"/>
      <c r="C6530" s="85" t="s">
        <v>127</v>
      </c>
      <c r="D6530" s="85"/>
      <c r="E6530" s="35"/>
    </row>
    <row r="6531" spans="2:5">
      <c r="B6531" s="36"/>
      <c r="E6531" s="37"/>
    </row>
    <row r="6532" spans="2:5">
      <c r="B6532" s="36"/>
      <c r="C6532" s="38" t="s">
        <v>128</v>
      </c>
      <c r="D6532" s="39" t="str">
        <f>IF(Retenciones!$A197&lt;&gt;"","0000-"&amp;TEXT(Retenciones!$I197,"YYYY")&amp;"-"&amp;TEXT((N('Datos del Cliente'!$C$17)+COUNTIF(Retenciones!$A$5:$A197,"&lt;&gt;")),"000000"),"")</f>
        <v/>
      </c>
      <c r="E6532" s="37"/>
    </row>
    <row r="6533" spans="2:5">
      <c r="B6533" s="36"/>
      <c r="C6533" s="38" t="s">
        <v>129</v>
      </c>
      <c r="D6533" s="39" t="str">
        <f>IF(Retenciones!$A197&lt;&gt;"",TEXT(Retenciones!$I197,"DD/MM/YYYY"),"")</f>
        <v/>
      </c>
      <c r="E6533" s="37"/>
    </row>
    <row r="6534" spans="2:5">
      <c r="B6534" s="36"/>
      <c r="E6534" s="37"/>
    </row>
    <row r="6535" spans="2:5">
      <c r="B6535" s="36"/>
      <c r="C6535" s="86" t="s">
        <v>130</v>
      </c>
      <c r="D6535" s="86"/>
      <c r="E6535" s="37"/>
    </row>
    <row r="6536" spans="2:5">
      <c r="B6536" s="36"/>
      <c r="C6536" s="38" t="s">
        <v>131</v>
      </c>
      <c r="D6536" s="39" t="str">
        <f>IF(Retenciones!$A197&lt;&gt;"",'Datos del Cliente'!$C$7,"")</f>
        <v/>
      </c>
      <c r="E6536" s="37"/>
    </row>
    <row r="6537" spans="2:5">
      <c r="B6537" s="36"/>
      <c r="C6537" s="38" t="s">
        <v>132</v>
      </c>
      <c r="D6537" s="40" t="str">
        <f>IFERROR(IF(Retenciones!$A197&lt;&gt;"",+('Datos del Cliente'!$C$8),""),"")</f>
        <v/>
      </c>
      <c r="E6537" s="37"/>
    </row>
    <row r="6538" spans="2:5" ht="25.5" customHeight="1">
      <c r="B6538" s="36"/>
      <c r="C6538" s="38" t="s">
        <v>133</v>
      </c>
      <c r="D6538" s="41" t="str">
        <f>IF(Retenciones!$A197&lt;&gt;"",'Datos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538" s="37"/>
    </row>
    <row r="6539" spans="2:5">
      <c r="B6539" s="36"/>
      <c r="E6539" s="37"/>
    </row>
    <row r="6540" spans="2:5">
      <c r="B6540" s="36"/>
      <c r="C6540" s="86" t="s">
        <v>134</v>
      </c>
      <c r="D6540" s="86"/>
      <c r="E6540" s="37"/>
    </row>
    <row r="6541" spans="2:5">
      <c r="B6541" s="36"/>
      <c r="C6541" s="38" t="s">
        <v>131</v>
      </c>
      <c r="D6541" s="39" t="str">
        <f>IFERROR(IF(Retenciones!$A197&lt;&gt;"",INDEX('Sujetos Retenidos'!$B$5:$B$204,MATCH(Retenciones!$O197,'Sujetos Retenidos'!$A$5:$A$204,0)),""),"")</f>
        <v/>
      </c>
      <c r="E6541" s="37"/>
    </row>
    <row r="6542" spans="2:5">
      <c r="B6542" s="36"/>
      <c r="C6542" s="38" t="s">
        <v>132</v>
      </c>
      <c r="D6542" s="40" t="str">
        <f>IFERROR(IF(Retenciones!$A197&lt;&gt;"",+INDEX('Sujetos Retenidos'!$A$5:$A$204,MATCH(Retenciones!$O197,'Sujetos Retenidos'!$A$5:$A$204,0)),""),"")</f>
        <v/>
      </c>
      <c r="E6542" s="37"/>
    </row>
    <row r="6543" spans="2:5" ht="25.5" customHeight="1">
      <c r="B6543" s="36"/>
      <c r="C6543" s="38" t="s">
        <v>133</v>
      </c>
      <c r="D6543" s="41" t="str">
        <f>IFERROR(IF(Retenciones!$A197&lt;&gt;"",INDEX('Sujetos Retenidos'!$C$5:$C$204,MATCH(Retenciones!$O197,'Sujetos Retenidos'!$A$5:$A$204,0))&amp;" Localidad: "&amp;INDEX('Sujetos Retenidos'!$D$5:$D$204,MATCH(Retenciones!$O197,'Sujetos Retenidos'!$A$5:$A$204,0))&amp;" Provincia: "&amp;IF(ISNUMBER(SEARCH(" - ",INDEX('Sujetos Retenidos'!$E$5:$E$204,MATCH(Retenciones!$O197,'Sujetos Retenidos'!$A$5:$A$204,0)))),MID(INDEX('Sujetos Retenidos'!$E$5:$E$204,MATCH(Retenciones!$O197,'Sujetos Retenidos'!$A$5:$A$204,0)),SEARCH(" - ",INDEX('Sujetos Retenidos'!$E$5:$E$204,MATCH(Retenciones!$O197,'Sujetos Retenidos'!$A$5:$A$204,0)))+3,255),INDEX('Sujetos Retenidos'!$E$5:$E$204,MATCH(Retenciones!$O197,'Sujetos Retenidos'!$A$5:$A$204,0)))&amp;" C.P.: "&amp;INDEX('Sujetos Retenidos'!$F$5:$F$204,MATCH(Retenciones!$O197,'Sujetos Retenidos'!$A$5:$A$204,0)),""),"")</f>
        <v/>
      </c>
      <c r="E6543" s="37"/>
    </row>
    <row r="6544" spans="2:5">
      <c r="B6544" s="36"/>
      <c r="E6544" s="37"/>
    </row>
    <row r="6545" spans="2:5">
      <c r="B6545" s="36"/>
      <c r="C6545" s="86" t="s">
        <v>135</v>
      </c>
      <c r="D6545" s="86"/>
      <c r="E6545" s="37"/>
    </row>
    <row r="6546" spans="2:5" ht="21.75" customHeight="1">
      <c r="B6546" s="36"/>
      <c r="C6546" s="38" t="s">
        <v>136</v>
      </c>
      <c r="D6546" s="41" t="str">
        <f>IF(Retenciones!$A197&lt;&gt;"",SUBSTITUTE(IF(ISNUMBER(SEARCH(" (",IF(ISNUMBER(SEARCH(" - ",Retenciones!$E197)),MID(Retenciones!$E197,SEARCH(" - ",Retenciones!$E197)+3,255),Retenciones!$E197))),LEFT(IF(ISNUMBER(SEARCH(" - ",Retenciones!$E197)),MID(Retenciones!$E197,SEARCH(" - ",Retenciones!$E197)+3,255),Retenciones!$E197),SEARCH(" (",IF(ISNUMBER(SEARCH(" - ",Retenciones!$E197)),MID(Retenciones!$E197,SEARCH(" - ",Retenciones!$E197)+3,255),Retenciones!$E197))-1),IF(ISNUMBER(SEARCH(" - ",Retenciones!$E197)),MID(Retenciones!$E197,SEARCH(" - ",Retenciones!$E197)+3,255),Retenciones!$E197)),"—","-"),"")</f>
        <v/>
      </c>
      <c r="E6546" s="37"/>
    </row>
    <row r="6547" spans="2:5" ht="21.75" customHeight="1">
      <c r="B6547" s="36"/>
      <c r="C6547" s="38" t="s">
        <v>137</v>
      </c>
      <c r="D6547" s="41" t="str">
        <f>IF(Retenciones!$A197&lt;&gt;"",IF(ISNUMBER(SEARCH(" - ",Retenciones!$F197)),MID(Retenciones!$F197,SEARCH(" - ",Retenciones!$F197)+3,255),Retenciones!$F197),"")</f>
        <v/>
      </c>
      <c r="E6547" s="37"/>
    </row>
    <row r="6548" spans="2:5" ht="21.75" customHeight="1">
      <c r="B6548" s="36"/>
      <c r="C6548" s="38" t="s">
        <v>138</v>
      </c>
      <c r="D6548" s="41" t="str">
        <f>IF(Retenciones!$A197&lt;&gt;"",Retenciones!$A197&amp;" Nro. "&amp;TEXT(Retenciones!$C197,"000000000000"),"")</f>
        <v/>
      </c>
      <c r="E6548" s="37"/>
    </row>
    <row r="6549" spans="2:5">
      <c r="B6549" s="36"/>
      <c r="C6549" s="38" t="s">
        <v>139</v>
      </c>
      <c r="D6549" s="42" t="str">
        <f>IF(Retenciones!$A197&lt;&gt;"","$ "&amp;IF(MID(TEXT(INT(ROUND(Retenciones!$D197,2)),"000000000000"),1,3)&lt;&gt;"000",TEXT(VALUE(MID(TEXT(INT(ROUND(Retenciones!$D197,2)),"000000000000"),1,3)),"0")&amp;"."&amp;MID(TEXT(INT(ROUND(Retenciones!$D197,2)),"000000000000"),4,3)&amp;"."&amp;MID(TEXT(INT(ROUND(Retenciones!$D197,2)),"000000000000"),7,3)&amp;"."&amp;MID(TEXT(INT(ROUND(Retenciones!$D197,2)),"000000000000"),10,3),IF(MID(TEXT(INT(ROUND(Retenciones!$D197,2)),"000000000000"),4,3)&lt;&gt;"000",TEXT(VALUE(MID(TEXT(INT(ROUND(Retenciones!$D197,2)),"000000000000"),4,3)),"0")&amp;"."&amp;MID(TEXT(INT(ROUND(Retenciones!$D197,2)),"000000000000"),7,3)&amp;"."&amp;MID(TEXT(INT(ROUND(Retenciones!$D197,2)),"000000000000"),10,3),IF(MID(TEXT(INT(ROUND(Retenciones!$D197,2)),"000000000000"),7,3)&lt;&gt;"000",TEXT(VALUE(MID(TEXT(INT(ROUND(Retenciones!$D197,2)),"000000000000"),7,3)),"0")&amp;"."&amp;MID(TEXT(INT(ROUND(Retenciones!$D197,2)),"000000000000"),10,3),TEXT(VALUE(MID(TEXT(INT(ROUND(Retenciones!$D197,2)),"000000000000"),10,3)),"0"))))&amp;","&amp;TEXT(ROUND((ROUND(Retenciones!$D197,2)-INT(ROUND(Retenciones!$D197,2)))*100,0),"00"),"")</f>
        <v/>
      </c>
      <c r="E6549" s="37"/>
    </row>
    <row r="6550" spans="2:5">
      <c r="B6550" s="36"/>
      <c r="C6550" s="38" t="s">
        <v>140</v>
      </c>
      <c r="D6550" s="39" t="str">
        <f>IF(Retenciones!$A197&lt;&gt;"","NO","")</f>
        <v/>
      </c>
      <c r="E6550" s="37"/>
    </row>
    <row r="6551" spans="2:5">
      <c r="B6551" s="36"/>
      <c r="C6551" s="38" t="s">
        <v>141</v>
      </c>
      <c r="D6551" s="43" t="str">
        <f>IF(Retenciones!$A197&lt;&gt;"","$ "&amp;IF(MID(TEXT(INT(ROUND(Retenciones!$K197,2)),"000000000000"),1,3)&lt;&gt;"000",TEXT(VALUE(MID(TEXT(INT(ROUND(Retenciones!$K197,2)),"000000000000"),1,3)),"0")&amp;"."&amp;MID(TEXT(INT(ROUND(Retenciones!$K197,2)),"000000000000"),4,3)&amp;"."&amp;MID(TEXT(INT(ROUND(Retenciones!$K197,2)),"000000000000"),7,3)&amp;"."&amp;MID(TEXT(INT(ROUND(Retenciones!$K197,2)),"000000000000"),10,3),IF(MID(TEXT(INT(ROUND(Retenciones!$K197,2)),"000000000000"),4,3)&lt;&gt;"000",TEXT(VALUE(MID(TEXT(INT(ROUND(Retenciones!$K197,2)),"000000000000"),4,3)),"0")&amp;"."&amp;MID(TEXT(INT(ROUND(Retenciones!$K197,2)),"000000000000"),7,3)&amp;"."&amp;MID(TEXT(INT(ROUND(Retenciones!$K197,2)),"000000000000"),10,3),IF(MID(TEXT(INT(ROUND(Retenciones!$K197,2)),"000000000000"),7,3)&lt;&gt;"000",TEXT(VALUE(MID(TEXT(INT(ROUND(Retenciones!$K197,2)),"000000000000"),7,3)),"0")&amp;"."&amp;MID(TEXT(INT(ROUND(Retenciones!$K197,2)),"000000000000"),10,3),TEXT(VALUE(MID(TEXT(INT(ROUND(Retenciones!$K197,2)),"000000000000"),10,3)),"0"))))&amp;","&amp;TEXT(ROUND((ROUND(Retenciones!$K197,2)-INT(ROUND(Retenciones!$K197,2)))*100,0),"00"),"")</f>
        <v/>
      </c>
      <c r="E6551" s="37"/>
    </row>
    <row r="6552" spans="2:5">
      <c r="B6552" s="36"/>
      <c r="E6552" s="37"/>
    </row>
    <row r="6553" spans="2:5">
      <c r="B6553" s="36"/>
      <c r="E6553" s="37"/>
    </row>
    <row r="6554" spans="2:5">
      <c r="B6554" s="36"/>
      <c r="C6554" s="44" t="s">
        <v>142</v>
      </c>
      <c r="D6554" s="45"/>
      <c r="E6554" s="37"/>
    </row>
    <row r="6555" spans="2:5">
      <c r="B6555" s="36"/>
      <c r="E6555" s="37"/>
    </row>
    <row r="6556" spans="2:5">
      <c r="B6556" s="36"/>
      <c r="C6556" s="38" t="s">
        <v>143</v>
      </c>
      <c r="D6556" s="39" t="str">
        <f>IF(Retenciones!$A197&lt;&gt;"",'Datos del Cliente'!$C$7,"")</f>
        <v/>
      </c>
      <c r="E6556" s="37"/>
    </row>
    <row r="6557" spans="2:5">
      <c r="B6557" s="36"/>
      <c r="C6557" s="38" t="s">
        <v>144</v>
      </c>
      <c r="D6557" s="39" t="str">
        <f>IF(Retenciones!$A197&lt;&gt;"",'Datos del Cliente'!$C$14,"")</f>
        <v/>
      </c>
      <c r="E6557" s="37"/>
    </row>
    <row r="6558" spans="2:5">
      <c r="B6558" s="36"/>
      <c r="E6558" s="37"/>
    </row>
    <row r="6559" spans="2:5" ht="15" customHeight="1">
      <c r="B6559" s="36"/>
      <c r="C6559" s="84" t="s">
        <v>145</v>
      </c>
      <c r="D6559" s="84"/>
      <c r="E6559" s="37"/>
    </row>
    <row r="6560" spans="2:5">
      <c r="B6560" s="36"/>
      <c r="C6560" s="84"/>
      <c r="D6560" s="84"/>
      <c r="E6560" s="37"/>
    </row>
    <row r="6561" spans="2:5">
      <c r="B6561" s="36"/>
      <c r="C6561" s="84"/>
      <c r="D6561" s="84"/>
      <c r="E6561" s="37"/>
    </row>
    <row r="6562" spans="2:5">
      <c r="B6562" s="46"/>
      <c r="C6562" s="47"/>
      <c r="D6562" s="47"/>
      <c r="E6562" s="48"/>
    </row>
    <row r="6564" spans="2:5" ht="25.5" customHeight="1">
      <c r="B6564" s="34"/>
      <c r="C6564" s="85" t="s">
        <v>127</v>
      </c>
      <c r="D6564" s="85"/>
      <c r="E6564" s="35"/>
    </row>
    <row r="6565" spans="2:5">
      <c r="B6565" s="36"/>
      <c r="E6565" s="37"/>
    </row>
    <row r="6566" spans="2:5">
      <c r="B6566" s="36"/>
      <c r="C6566" s="38" t="s">
        <v>128</v>
      </c>
      <c r="D6566" s="39" t="str">
        <f>IF(Retenciones!$A198&lt;&gt;"","0000-"&amp;TEXT(Retenciones!$I198,"YYYY")&amp;"-"&amp;TEXT((N('Datos del Cliente'!$C$17)+COUNTIF(Retenciones!$A$5:$A198,"&lt;&gt;")),"000000"),"")</f>
        <v/>
      </c>
      <c r="E6566" s="37"/>
    </row>
    <row r="6567" spans="2:5">
      <c r="B6567" s="36"/>
      <c r="C6567" s="38" t="s">
        <v>129</v>
      </c>
      <c r="D6567" s="39" t="str">
        <f>IF(Retenciones!$A198&lt;&gt;"",TEXT(Retenciones!$I198,"DD/MM/YYYY"),"")</f>
        <v/>
      </c>
      <c r="E6567" s="37"/>
    </row>
    <row r="6568" spans="2:5">
      <c r="B6568" s="36"/>
      <c r="E6568" s="37"/>
    </row>
    <row r="6569" spans="2:5">
      <c r="B6569" s="36"/>
      <c r="C6569" s="86" t="s">
        <v>130</v>
      </c>
      <c r="D6569" s="86"/>
      <c r="E6569" s="37"/>
    </row>
    <row r="6570" spans="2:5">
      <c r="B6570" s="36"/>
      <c r="C6570" s="38" t="s">
        <v>131</v>
      </c>
      <c r="D6570" s="39" t="str">
        <f>IF(Retenciones!$A198&lt;&gt;"",'Datos del Cliente'!$C$7,"")</f>
        <v/>
      </c>
      <c r="E6570" s="37"/>
    </row>
    <row r="6571" spans="2:5">
      <c r="B6571" s="36"/>
      <c r="C6571" s="38" t="s">
        <v>132</v>
      </c>
      <c r="D6571" s="40" t="str">
        <f>IFERROR(IF(Retenciones!$A198&lt;&gt;"",+('Datos del Cliente'!$C$8),""),"")</f>
        <v/>
      </c>
      <c r="E6571" s="37"/>
    </row>
    <row r="6572" spans="2:5" ht="25.5" customHeight="1">
      <c r="B6572" s="36"/>
      <c r="C6572" s="38" t="s">
        <v>133</v>
      </c>
      <c r="D6572" s="41" t="str">
        <f>IF(Retenciones!$A198&lt;&gt;"",'Datos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572" s="37"/>
    </row>
    <row r="6573" spans="2:5">
      <c r="B6573" s="36"/>
      <c r="E6573" s="37"/>
    </row>
    <row r="6574" spans="2:5">
      <c r="B6574" s="36"/>
      <c r="C6574" s="86" t="s">
        <v>134</v>
      </c>
      <c r="D6574" s="86"/>
      <c r="E6574" s="37"/>
    </row>
    <row r="6575" spans="2:5">
      <c r="B6575" s="36"/>
      <c r="C6575" s="38" t="s">
        <v>131</v>
      </c>
      <c r="D6575" s="39" t="str">
        <f>IFERROR(IF(Retenciones!$A198&lt;&gt;"",INDEX('Sujetos Retenidos'!$B$5:$B$204,MATCH(Retenciones!$O198,'Sujetos Retenidos'!$A$5:$A$204,0)),""),"")</f>
        <v/>
      </c>
      <c r="E6575" s="37"/>
    </row>
    <row r="6576" spans="2:5">
      <c r="B6576" s="36"/>
      <c r="C6576" s="38" t="s">
        <v>132</v>
      </c>
      <c r="D6576" s="40" t="str">
        <f>IFERROR(IF(Retenciones!$A198&lt;&gt;"",+INDEX('Sujetos Retenidos'!$A$5:$A$204,MATCH(Retenciones!$O198,'Sujetos Retenidos'!$A$5:$A$204,0)),""),"")</f>
        <v/>
      </c>
      <c r="E6576" s="37"/>
    </row>
    <row r="6577" spans="2:5" ht="25.5" customHeight="1">
      <c r="B6577" s="36"/>
      <c r="C6577" s="38" t="s">
        <v>133</v>
      </c>
      <c r="D6577" s="41" t="str">
        <f>IFERROR(IF(Retenciones!$A198&lt;&gt;"",INDEX('Sujetos Retenidos'!$C$5:$C$204,MATCH(Retenciones!$O198,'Sujetos Retenidos'!$A$5:$A$204,0))&amp;" Localidad: "&amp;INDEX('Sujetos Retenidos'!$D$5:$D$204,MATCH(Retenciones!$O198,'Sujetos Retenidos'!$A$5:$A$204,0))&amp;" Provincia: "&amp;IF(ISNUMBER(SEARCH(" - ",INDEX('Sujetos Retenidos'!$E$5:$E$204,MATCH(Retenciones!$O198,'Sujetos Retenidos'!$A$5:$A$204,0)))),MID(INDEX('Sujetos Retenidos'!$E$5:$E$204,MATCH(Retenciones!$O198,'Sujetos Retenidos'!$A$5:$A$204,0)),SEARCH(" - ",INDEX('Sujetos Retenidos'!$E$5:$E$204,MATCH(Retenciones!$O198,'Sujetos Retenidos'!$A$5:$A$204,0)))+3,255),INDEX('Sujetos Retenidos'!$E$5:$E$204,MATCH(Retenciones!$O198,'Sujetos Retenidos'!$A$5:$A$204,0)))&amp;" C.P.: "&amp;INDEX('Sujetos Retenidos'!$F$5:$F$204,MATCH(Retenciones!$O198,'Sujetos Retenidos'!$A$5:$A$204,0)),""),"")</f>
        <v/>
      </c>
      <c r="E6577" s="37"/>
    </row>
    <row r="6578" spans="2:5">
      <c r="B6578" s="36"/>
      <c r="E6578" s="37"/>
    </row>
    <row r="6579" spans="2:5">
      <c r="B6579" s="36"/>
      <c r="C6579" s="86" t="s">
        <v>135</v>
      </c>
      <c r="D6579" s="86"/>
      <c r="E6579" s="37"/>
    </row>
    <row r="6580" spans="2:5" ht="21.75" customHeight="1">
      <c r="B6580" s="36"/>
      <c r="C6580" s="38" t="s">
        <v>136</v>
      </c>
      <c r="D6580" s="41" t="str">
        <f>IF(Retenciones!$A198&lt;&gt;"",SUBSTITUTE(IF(ISNUMBER(SEARCH(" (",IF(ISNUMBER(SEARCH(" - ",Retenciones!$E198)),MID(Retenciones!$E198,SEARCH(" - ",Retenciones!$E198)+3,255),Retenciones!$E198))),LEFT(IF(ISNUMBER(SEARCH(" - ",Retenciones!$E198)),MID(Retenciones!$E198,SEARCH(" - ",Retenciones!$E198)+3,255),Retenciones!$E198),SEARCH(" (",IF(ISNUMBER(SEARCH(" - ",Retenciones!$E198)),MID(Retenciones!$E198,SEARCH(" - ",Retenciones!$E198)+3,255),Retenciones!$E198))-1),IF(ISNUMBER(SEARCH(" - ",Retenciones!$E198)),MID(Retenciones!$E198,SEARCH(" - ",Retenciones!$E198)+3,255),Retenciones!$E198)),"—","-"),"")</f>
        <v/>
      </c>
      <c r="E6580" s="37"/>
    </row>
    <row r="6581" spans="2:5" ht="21.75" customHeight="1">
      <c r="B6581" s="36"/>
      <c r="C6581" s="38" t="s">
        <v>137</v>
      </c>
      <c r="D6581" s="41" t="str">
        <f>IF(Retenciones!$A198&lt;&gt;"",IF(ISNUMBER(SEARCH(" - ",Retenciones!$F198)),MID(Retenciones!$F198,SEARCH(" - ",Retenciones!$F198)+3,255),Retenciones!$F198),"")</f>
        <v/>
      </c>
      <c r="E6581" s="37"/>
    </row>
    <row r="6582" spans="2:5" ht="21.75" customHeight="1">
      <c r="B6582" s="36"/>
      <c r="C6582" s="38" t="s">
        <v>138</v>
      </c>
      <c r="D6582" s="41" t="str">
        <f>IF(Retenciones!$A198&lt;&gt;"",Retenciones!$A198&amp;" Nro. "&amp;TEXT(Retenciones!$C198,"000000000000"),"")</f>
        <v/>
      </c>
      <c r="E6582" s="37"/>
    </row>
    <row r="6583" spans="2:5">
      <c r="B6583" s="36"/>
      <c r="C6583" s="38" t="s">
        <v>139</v>
      </c>
      <c r="D6583" s="42" t="str">
        <f>IF(Retenciones!$A198&lt;&gt;"","$ "&amp;IF(MID(TEXT(INT(ROUND(Retenciones!$D198,2)),"000000000000"),1,3)&lt;&gt;"000",TEXT(VALUE(MID(TEXT(INT(ROUND(Retenciones!$D198,2)),"000000000000"),1,3)),"0")&amp;"."&amp;MID(TEXT(INT(ROUND(Retenciones!$D198,2)),"000000000000"),4,3)&amp;"."&amp;MID(TEXT(INT(ROUND(Retenciones!$D198,2)),"000000000000"),7,3)&amp;"."&amp;MID(TEXT(INT(ROUND(Retenciones!$D198,2)),"000000000000"),10,3),IF(MID(TEXT(INT(ROUND(Retenciones!$D198,2)),"000000000000"),4,3)&lt;&gt;"000",TEXT(VALUE(MID(TEXT(INT(ROUND(Retenciones!$D198,2)),"000000000000"),4,3)),"0")&amp;"."&amp;MID(TEXT(INT(ROUND(Retenciones!$D198,2)),"000000000000"),7,3)&amp;"."&amp;MID(TEXT(INT(ROUND(Retenciones!$D198,2)),"000000000000"),10,3),IF(MID(TEXT(INT(ROUND(Retenciones!$D198,2)),"000000000000"),7,3)&lt;&gt;"000",TEXT(VALUE(MID(TEXT(INT(ROUND(Retenciones!$D198,2)),"000000000000"),7,3)),"0")&amp;"."&amp;MID(TEXT(INT(ROUND(Retenciones!$D198,2)),"000000000000"),10,3),TEXT(VALUE(MID(TEXT(INT(ROUND(Retenciones!$D198,2)),"000000000000"),10,3)),"0"))))&amp;","&amp;TEXT(ROUND((ROUND(Retenciones!$D198,2)-INT(ROUND(Retenciones!$D198,2)))*100,0),"00"),"")</f>
        <v/>
      </c>
      <c r="E6583" s="37"/>
    </row>
    <row r="6584" spans="2:5">
      <c r="B6584" s="36"/>
      <c r="C6584" s="38" t="s">
        <v>140</v>
      </c>
      <c r="D6584" s="39" t="str">
        <f>IF(Retenciones!$A198&lt;&gt;"","NO","")</f>
        <v/>
      </c>
      <c r="E6584" s="37"/>
    </row>
    <row r="6585" spans="2:5">
      <c r="B6585" s="36"/>
      <c r="C6585" s="38" t="s">
        <v>141</v>
      </c>
      <c r="D6585" s="43" t="str">
        <f>IF(Retenciones!$A198&lt;&gt;"","$ "&amp;IF(MID(TEXT(INT(ROUND(Retenciones!$K198,2)),"000000000000"),1,3)&lt;&gt;"000",TEXT(VALUE(MID(TEXT(INT(ROUND(Retenciones!$K198,2)),"000000000000"),1,3)),"0")&amp;"."&amp;MID(TEXT(INT(ROUND(Retenciones!$K198,2)),"000000000000"),4,3)&amp;"."&amp;MID(TEXT(INT(ROUND(Retenciones!$K198,2)),"000000000000"),7,3)&amp;"."&amp;MID(TEXT(INT(ROUND(Retenciones!$K198,2)),"000000000000"),10,3),IF(MID(TEXT(INT(ROUND(Retenciones!$K198,2)),"000000000000"),4,3)&lt;&gt;"000",TEXT(VALUE(MID(TEXT(INT(ROUND(Retenciones!$K198,2)),"000000000000"),4,3)),"0")&amp;"."&amp;MID(TEXT(INT(ROUND(Retenciones!$K198,2)),"000000000000"),7,3)&amp;"."&amp;MID(TEXT(INT(ROUND(Retenciones!$K198,2)),"000000000000"),10,3),IF(MID(TEXT(INT(ROUND(Retenciones!$K198,2)),"000000000000"),7,3)&lt;&gt;"000",TEXT(VALUE(MID(TEXT(INT(ROUND(Retenciones!$K198,2)),"000000000000"),7,3)),"0")&amp;"."&amp;MID(TEXT(INT(ROUND(Retenciones!$K198,2)),"000000000000"),10,3),TEXT(VALUE(MID(TEXT(INT(ROUND(Retenciones!$K198,2)),"000000000000"),10,3)),"0"))))&amp;","&amp;TEXT(ROUND((ROUND(Retenciones!$K198,2)-INT(ROUND(Retenciones!$K198,2)))*100,0),"00"),"")</f>
        <v/>
      </c>
      <c r="E6585" s="37"/>
    </row>
    <row r="6586" spans="2:5">
      <c r="B6586" s="36"/>
      <c r="E6586" s="37"/>
    </row>
    <row r="6587" spans="2:5">
      <c r="B6587" s="36"/>
      <c r="E6587" s="37"/>
    </row>
    <row r="6588" spans="2:5">
      <c r="B6588" s="36"/>
      <c r="C6588" s="44" t="s">
        <v>142</v>
      </c>
      <c r="D6588" s="45"/>
      <c r="E6588" s="37"/>
    </row>
    <row r="6589" spans="2:5">
      <c r="B6589" s="36"/>
      <c r="E6589" s="37"/>
    </row>
    <row r="6590" spans="2:5">
      <c r="B6590" s="36"/>
      <c r="C6590" s="38" t="s">
        <v>143</v>
      </c>
      <c r="D6590" s="39" t="str">
        <f>IF(Retenciones!$A198&lt;&gt;"",'Datos del Cliente'!$C$7,"")</f>
        <v/>
      </c>
      <c r="E6590" s="37"/>
    </row>
    <row r="6591" spans="2:5">
      <c r="B6591" s="36"/>
      <c r="C6591" s="38" t="s">
        <v>144</v>
      </c>
      <c r="D6591" s="39" t="str">
        <f>IF(Retenciones!$A198&lt;&gt;"",'Datos del Cliente'!$C$14,"")</f>
        <v/>
      </c>
      <c r="E6591" s="37"/>
    </row>
    <row r="6592" spans="2:5">
      <c r="B6592" s="36"/>
      <c r="E6592" s="37"/>
    </row>
    <row r="6593" spans="2:5" ht="15" customHeight="1">
      <c r="B6593" s="36"/>
      <c r="C6593" s="84" t="s">
        <v>145</v>
      </c>
      <c r="D6593" s="84"/>
      <c r="E6593" s="37"/>
    </row>
    <row r="6594" spans="2:5">
      <c r="B6594" s="36"/>
      <c r="C6594" s="84"/>
      <c r="D6594" s="84"/>
      <c r="E6594" s="37"/>
    </row>
    <row r="6595" spans="2:5">
      <c r="B6595" s="36"/>
      <c r="C6595" s="84"/>
      <c r="D6595" s="84"/>
      <c r="E6595" s="37"/>
    </row>
    <row r="6596" spans="2:5">
      <c r="B6596" s="46"/>
      <c r="C6596" s="47"/>
      <c r="D6596" s="47"/>
      <c r="E6596" s="48"/>
    </row>
    <row r="6598" spans="2:5" ht="25.5" customHeight="1">
      <c r="B6598" s="34"/>
      <c r="C6598" s="85" t="s">
        <v>127</v>
      </c>
      <c r="D6598" s="85"/>
      <c r="E6598" s="35"/>
    </row>
    <row r="6599" spans="2:5">
      <c r="B6599" s="36"/>
      <c r="E6599" s="37"/>
    </row>
    <row r="6600" spans="2:5">
      <c r="B6600" s="36"/>
      <c r="C6600" s="38" t="s">
        <v>128</v>
      </c>
      <c r="D6600" s="39" t="str">
        <f>IF(Retenciones!$A199&lt;&gt;"","0000-"&amp;TEXT(Retenciones!$I199,"YYYY")&amp;"-"&amp;TEXT((N('Datos del Cliente'!$C$17)+COUNTIF(Retenciones!$A$5:$A199,"&lt;&gt;")),"000000"),"")</f>
        <v/>
      </c>
      <c r="E6600" s="37"/>
    </row>
    <row r="6601" spans="2:5">
      <c r="B6601" s="36"/>
      <c r="C6601" s="38" t="s">
        <v>129</v>
      </c>
      <c r="D6601" s="39" t="str">
        <f>IF(Retenciones!$A199&lt;&gt;"",TEXT(Retenciones!$I199,"DD/MM/YYYY"),"")</f>
        <v/>
      </c>
      <c r="E6601" s="37"/>
    </row>
    <row r="6602" spans="2:5">
      <c r="B6602" s="36"/>
      <c r="E6602" s="37"/>
    </row>
    <row r="6603" spans="2:5">
      <c r="B6603" s="36"/>
      <c r="C6603" s="86" t="s">
        <v>130</v>
      </c>
      <c r="D6603" s="86"/>
      <c r="E6603" s="37"/>
    </row>
    <row r="6604" spans="2:5">
      <c r="B6604" s="36"/>
      <c r="C6604" s="38" t="s">
        <v>131</v>
      </c>
      <c r="D6604" s="39" t="str">
        <f>IF(Retenciones!$A199&lt;&gt;"",'Datos del Cliente'!$C$7,"")</f>
        <v/>
      </c>
      <c r="E6604" s="37"/>
    </row>
    <row r="6605" spans="2:5">
      <c r="B6605" s="36"/>
      <c r="C6605" s="38" t="s">
        <v>132</v>
      </c>
      <c r="D6605" s="40" t="str">
        <f>IFERROR(IF(Retenciones!$A199&lt;&gt;"",+('Datos del Cliente'!$C$8),""),"")</f>
        <v/>
      </c>
      <c r="E6605" s="37"/>
    </row>
    <row r="6606" spans="2:5" ht="25.5" customHeight="1">
      <c r="B6606" s="36"/>
      <c r="C6606" s="38" t="s">
        <v>133</v>
      </c>
      <c r="D6606" s="41" t="str">
        <f>IF(Retenciones!$A199&lt;&gt;"",'Datos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606" s="37"/>
    </row>
    <row r="6607" spans="2:5">
      <c r="B6607" s="36"/>
      <c r="E6607" s="37"/>
    </row>
    <row r="6608" spans="2:5">
      <c r="B6608" s="36"/>
      <c r="C6608" s="86" t="s">
        <v>134</v>
      </c>
      <c r="D6608" s="86"/>
      <c r="E6608" s="37"/>
    </row>
    <row r="6609" spans="2:5">
      <c r="B6609" s="36"/>
      <c r="C6609" s="38" t="s">
        <v>131</v>
      </c>
      <c r="D6609" s="39" t="str">
        <f>IFERROR(IF(Retenciones!$A199&lt;&gt;"",INDEX('Sujetos Retenidos'!$B$5:$B$204,MATCH(Retenciones!$O199,'Sujetos Retenidos'!$A$5:$A$204,0)),""),"")</f>
        <v/>
      </c>
      <c r="E6609" s="37"/>
    </row>
    <row r="6610" spans="2:5">
      <c r="B6610" s="36"/>
      <c r="C6610" s="38" t="s">
        <v>132</v>
      </c>
      <c r="D6610" s="40" t="str">
        <f>IFERROR(IF(Retenciones!$A199&lt;&gt;"",+INDEX('Sujetos Retenidos'!$A$5:$A$204,MATCH(Retenciones!$O199,'Sujetos Retenidos'!$A$5:$A$204,0)),""),"")</f>
        <v/>
      </c>
      <c r="E6610" s="37"/>
    </row>
    <row r="6611" spans="2:5" ht="25.5" customHeight="1">
      <c r="B6611" s="36"/>
      <c r="C6611" s="38" t="s">
        <v>133</v>
      </c>
      <c r="D6611" s="41" t="str">
        <f>IFERROR(IF(Retenciones!$A199&lt;&gt;"",INDEX('Sujetos Retenidos'!$C$5:$C$204,MATCH(Retenciones!$O199,'Sujetos Retenidos'!$A$5:$A$204,0))&amp;" Localidad: "&amp;INDEX('Sujetos Retenidos'!$D$5:$D$204,MATCH(Retenciones!$O199,'Sujetos Retenidos'!$A$5:$A$204,0))&amp;" Provincia: "&amp;IF(ISNUMBER(SEARCH(" - ",INDEX('Sujetos Retenidos'!$E$5:$E$204,MATCH(Retenciones!$O199,'Sujetos Retenidos'!$A$5:$A$204,0)))),MID(INDEX('Sujetos Retenidos'!$E$5:$E$204,MATCH(Retenciones!$O199,'Sujetos Retenidos'!$A$5:$A$204,0)),SEARCH(" - ",INDEX('Sujetos Retenidos'!$E$5:$E$204,MATCH(Retenciones!$O199,'Sujetos Retenidos'!$A$5:$A$204,0)))+3,255),INDEX('Sujetos Retenidos'!$E$5:$E$204,MATCH(Retenciones!$O199,'Sujetos Retenidos'!$A$5:$A$204,0)))&amp;" C.P.: "&amp;INDEX('Sujetos Retenidos'!$F$5:$F$204,MATCH(Retenciones!$O199,'Sujetos Retenidos'!$A$5:$A$204,0)),""),"")</f>
        <v/>
      </c>
      <c r="E6611" s="37"/>
    </row>
    <row r="6612" spans="2:5">
      <c r="B6612" s="36"/>
      <c r="E6612" s="37"/>
    </row>
    <row r="6613" spans="2:5">
      <c r="B6613" s="36"/>
      <c r="C6613" s="86" t="s">
        <v>135</v>
      </c>
      <c r="D6613" s="86"/>
      <c r="E6613" s="37"/>
    </row>
    <row r="6614" spans="2:5" ht="21.75" customHeight="1">
      <c r="B6614" s="36"/>
      <c r="C6614" s="38" t="s">
        <v>136</v>
      </c>
      <c r="D6614" s="41" t="str">
        <f>IF(Retenciones!$A199&lt;&gt;"",SUBSTITUTE(IF(ISNUMBER(SEARCH(" (",IF(ISNUMBER(SEARCH(" - ",Retenciones!$E199)),MID(Retenciones!$E199,SEARCH(" - ",Retenciones!$E199)+3,255),Retenciones!$E199))),LEFT(IF(ISNUMBER(SEARCH(" - ",Retenciones!$E199)),MID(Retenciones!$E199,SEARCH(" - ",Retenciones!$E199)+3,255),Retenciones!$E199),SEARCH(" (",IF(ISNUMBER(SEARCH(" - ",Retenciones!$E199)),MID(Retenciones!$E199,SEARCH(" - ",Retenciones!$E199)+3,255),Retenciones!$E199))-1),IF(ISNUMBER(SEARCH(" - ",Retenciones!$E199)),MID(Retenciones!$E199,SEARCH(" - ",Retenciones!$E199)+3,255),Retenciones!$E199)),"—","-"),"")</f>
        <v/>
      </c>
      <c r="E6614" s="37"/>
    </row>
    <row r="6615" spans="2:5" ht="21.75" customHeight="1">
      <c r="B6615" s="36"/>
      <c r="C6615" s="38" t="s">
        <v>137</v>
      </c>
      <c r="D6615" s="41" t="str">
        <f>IF(Retenciones!$A199&lt;&gt;"",IF(ISNUMBER(SEARCH(" - ",Retenciones!$F199)),MID(Retenciones!$F199,SEARCH(" - ",Retenciones!$F199)+3,255),Retenciones!$F199),"")</f>
        <v/>
      </c>
      <c r="E6615" s="37"/>
    </row>
    <row r="6616" spans="2:5" ht="21.75" customHeight="1">
      <c r="B6616" s="36"/>
      <c r="C6616" s="38" t="s">
        <v>138</v>
      </c>
      <c r="D6616" s="41" t="str">
        <f>IF(Retenciones!$A199&lt;&gt;"",Retenciones!$A199&amp;" Nro. "&amp;TEXT(Retenciones!$C199,"000000000000"),"")</f>
        <v/>
      </c>
      <c r="E6616" s="37"/>
    </row>
    <row r="6617" spans="2:5">
      <c r="B6617" s="36"/>
      <c r="C6617" s="38" t="s">
        <v>139</v>
      </c>
      <c r="D6617" s="42" t="str">
        <f>IF(Retenciones!$A199&lt;&gt;"","$ "&amp;IF(MID(TEXT(INT(ROUND(Retenciones!$D199,2)),"000000000000"),1,3)&lt;&gt;"000",TEXT(VALUE(MID(TEXT(INT(ROUND(Retenciones!$D199,2)),"000000000000"),1,3)),"0")&amp;"."&amp;MID(TEXT(INT(ROUND(Retenciones!$D199,2)),"000000000000"),4,3)&amp;"."&amp;MID(TEXT(INT(ROUND(Retenciones!$D199,2)),"000000000000"),7,3)&amp;"."&amp;MID(TEXT(INT(ROUND(Retenciones!$D199,2)),"000000000000"),10,3),IF(MID(TEXT(INT(ROUND(Retenciones!$D199,2)),"000000000000"),4,3)&lt;&gt;"000",TEXT(VALUE(MID(TEXT(INT(ROUND(Retenciones!$D199,2)),"000000000000"),4,3)),"0")&amp;"."&amp;MID(TEXT(INT(ROUND(Retenciones!$D199,2)),"000000000000"),7,3)&amp;"."&amp;MID(TEXT(INT(ROUND(Retenciones!$D199,2)),"000000000000"),10,3),IF(MID(TEXT(INT(ROUND(Retenciones!$D199,2)),"000000000000"),7,3)&lt;&gt;"000",TEXT(VALUE(MID(TEXT(INT(ROUND(Retenciones!$D199,2)),"000000000000"),7,3)),"0")&amp;"."&amp;MID(TEXT(INT(ROUND(Retenciones!$D199,2)),"000000000000"),10,3),TEXT(VALUE(MID(TEXT(INT(ROUND(Retenciones!$D199,2)),"000000000000"),10,3)),"0"))))&amp;","&amp;TEXT(ROUND((ROUND(Retenciones!$D199,2)-INT(ROUND(Retenciones!$D199,2)))*100,0),"00"),"")</f>
        <v/>
      </c>
      <c r="E6617" s="37"/>
    </row>
    <row r="6618" spans="2:5">
      <c r="B6618" s="36"/>
      <c r="C6618" s="38" t="s">
        <v>140</v>
      </c>
      <c r="D6618" s="39" t="str">
        <f>IF(Retenciones!$A199&lt;&gt;"","NO","")</f>
        <v/>
      </c>
      <c r="E6618" s="37"/>
    </row>
    <row r="6619" spans="2:5">
      <c r="B6619" s="36"/>
      <c r="C6619" s="38" t="s">
        <v>141</v>
      </c>
      <c r="D6619" s="43" t="str">
        <f>IF(Retenciones!$A199&lt;&gt;"","$ "&amp;IF(MID(TEXT(INT(ROUND(Retenciones!$K199,2)),"000000000000"),1,3)&lt;&gt;"000",TEXT(VALUE(MID(TEXT(INT(ROUND(Retenciones!$K199,2)),"000000000000"),1,3)),"0")&amp;"."&amp;MID(TEXT(INT(ROUND(Retenciones!$K199,2)),"000000000000"),4,3)&amp;"."&amp;MID(TEXT(INT(ROUND(Retenciones!$K199,2)),"000000000000"),7,3)&amp;"."&amp;MID(TEXT(INT(ROUND(Retenciones!$K199,2)),"000000000000"),10,3),IF(MID(TEXT(INT(ROUND(Retenciones!$K199,2)),"000000000000"),4,3)&lt;&gt;"000",TEXT(VALUE(MID(TEXT(INT(ROUND(Retenciones!$K199,2)),"000000000000"),4,3)),"0")&amp;"."&amp;MID(TEXT(INT(ROUND(Retenciones!$K199,2)),"000000000000"),7,3)&amp;"."&amp;MID(TEXT(INT(ROUND(Retenciones!$K199,2)),"000000000000"),10,3),IF(MID(TEXT(INT(ROUND(Retenciones!$K199,2)),"000000000000"),7,3)&lt;&gt;"000",TEXT(VALUE(MID(TEXT(INT(ROUND(Retenciones!$K199,2)),"000000000000"),7,3)),"0")&amp;"."&amp;MID(TEXT(INT(ROUND(Retenciones!$K199,2)),"000000000000"),10,3),TEXT(VALUE(MID(TEXT(INT(ROUND(Retenciones!$K199,2)),"000000000000"),10,3)),"0"))))&amp;","&amp;TEXT(ROUND((ROUND(Retenciones!$K199,2)-INT(ROUND(Retenciones!$K199,2)))*100,0),"00"),"")</f>
        <v/>
      </c>
      <c r="E6619" s="37"/>
    </row>
    <row r="6620" spans="2:5">
      <c r="B6620" s="36"/>
      <c r="E6620" s="37"/>
    </row>
    <row r="6621" spans="2:5">
      <c r="B6621" s="36"/>
      <c r="E6621" s="37"/>
    </row>
    <row r="6622" spans="2:5">
      <c r="B6622" s="36"/>
      <c r="C6622" s="44" t="s">
        <v>142</v>
      </c>
      <c r="D6622" s="45"/>
      <c r="E6622" s="37"/>
    </row>
    <row r="6623" spans="2:5">
      <c r="B6623" s="36"/>
      <c r="E6623" s="37"/>
    </row>
    <row r="6624" spans="2:5">
      <c r="B6624" s="36"/>
      <c r="C6624" s="38" t="s">
        <v>143</v>
      </c>
      <c r="D6624" s="39" t="str">
        <f>IF(Retenciones!$A199&lt;&gt;"",'Datos del Cliente'!$C$7,"")</f>
        <v/>
      </c>
      <c r="E6624" s="37"/>
    </row>
    <row r="6625" spans="2:5">
      <c r="B6625" s="36"/>
      <c r="C6625" s="38" t="s">
        <v>144</v>
      </c>
      <c r="D6625" s="39" t="str">
        <f>IF(Retenciones!$A199&lt;&gt;"",'Datos del Cliente'!$C$14,"")</f>
        <v/>
      </c>
      <c r="E6625" s="37"/>
    </row>
    <row r="6626" spans="2:5">
      <c r="B6626" s="36"/>
      <c r="E6626" s="37"/>
    </row>
    <row r="6627" spans="2:5" ht="15" customHeight="1">
      <c r="B6627" s="36"/>
      <c r="C6627" s="84" t="s">
        <v>145</v>
      </c>
      <c r="D6627" s="84"/>
      <c r="E6627" s="37"/>
    </row>
    <row r="6628" spans="2:5">
      <c r="B6628" s="36"/>
      <c r="C6628" s="84"/>
      <c r="D6628" s="84"/>
      <c r="E6628" s="37"/>
    </row>
    <row r="6629" spans="2:5">
      <c r="B6629" s="36"/>
      <c r="C6629" s="84"/>
      <c r="D6629" s="84"/>
      <c r="E6629" s="37"/>
    </row>
    <row r="6630" spans="2:5">
      <c r="B6630" s="46"/>
      <c r="C6630" s="47"/>
      <c r="D6630" s="47"/>
      <c r="E6630" s="48"/>
    </row>
    <row r="6632" spans="2:5" ht="25.5" customHeight="1">
      <c r="B6632" s="34"/>
      <c r="C6632" s="85" t="s">
        <v>127</v>
      </c>
      <c r="D6632" s="85"/>
      <c r="E6632" s="35"/>
    </row>
    <row r="6633" spans="2:5">
      <c r="B6633" s="36"/>
      <c r="E6633" s="37"/>
    </row>
    <row r="6634" spans="2:5">
      <c r="B6634" s="36"/>
      <c r="C6634" s="38" t="s">
        <v>128</v>
      </c>
      <c r="D6634" s="39" t="str">
        <f>IF(Retenciones!$A200&lt;&gt;"","0000-"&amp;TEXT(Retenciones!$I200,"YYYY")&amp;"-"&amp;TEXT((N('Datos del Cliente'!$C$17)+COUNTIF(Retenciones!$A$5:$A200,"&lt;&gt;")),"000000"),"")</f>
        <v/>
      </c>
      <c r="E6634" s="37"/>
    </row>
    <row r="6635" spans="2:5">
      <c r="B6635" s="36"/>
      <c r="C6635" s="38" t="s">
        <v>129</v>
      </c>
      <c r="D6635" s="39" t="str">
        <f>IF(Retenciones!$A200&lt;&gt;"",TEXT(Retenciones!$I200,"DD/MM/YYYY"),"")</f>
        <v/>
      </c>
      <c r="E6635" s="37"/>
    </row>
    <row r="6636" spans="2:5">
      <c r="B6636" s="36"/>
      <c r="E6636" s="37"/>
    </row>
    <row r="6637" spans="2:5">
      <c r="B6637" s="36"/>
      <c r="C6637" s="86" t="s">
        <v>130</v>
      </c>
      <c r="D6637" s="86"/>
      <c r="E6637" s="37"/>
    </row>
    <row r="6638" spans="2:5">
      <c r="B6638" s="36"/>
      <c r="C6638" s="38" t="s">
        <v>131</v>
      </c>
      <c r="D6638" s="39" t="str">
        <f>IF(Retenciones!$A200&lt;&gt;"",'Datos del Cliente'!$C$7,"")</f>
        <v/>
      </c>
      <c r="E6638" s="37"/>
    </row>
    <row r="6639" spans="2:5">
      <c r="B6639" s="36"/>
      <c r="C6639" s="38" t="s">
        <v>132</v>
      </c>
      <c r="D6639" s="40" t="str">
        <f>IFERROR(IF(Retenciones!$A200&lt;&gt;"",+('Datos del Cliente'!$C$8),""),"")</f>
        <v/>
      </c>
      <c r="E6639" s="37"/>
    </row>
    <row r="6640" spans="2:5" ht="25.5" customHeight="1">
      <c r="B6640" s="36"/>
      <c r="C6640" s="38" t="s">
        <v>133</v>
      </c>
      <c r="D6640" s="41" t="str">
        <f>IF(Retenciones!$A200&lt;&gt;"",'Datos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640" s="37"/>
    </row>
    <row r="6641" spans="2:5">
      <c r="B6641" s="36"/>
      <c r="E6641" s="37"/>
    </row>
    <row r="6642" spans="2:5">
      <c r="B6642" s="36"/>
      <c r="C6642" s="86" t="s">
        <v>134</v>
      </c>
      <c r="D6642" s="86"/>
      <c r="E6642" s="37"/>
    </row>
    <row r="6643" spans="2:5">
      <c r="B6643" s="36"/>
      <c r="C6643" s="38" t="s">
        <v>131</v>
      </c>
      <c r="D6643" s="39" t="str">
        <f>IFERROR(IF(Retenciones!$A200&lt;&gt;"",INDEX('Sujetos Retenidos'!$B$5:$B$204,MATCH(Retenciones!$O200,'Sujetos Retenidos'!$A$5:$A$204,0)),""),"")</f>
        <v/>
      </c>
      <c r="E6643" s="37"/>
    </row>
    <row r="6644" spans="2:5">
      <c r="B6644" s="36"/>
      <c r="C6644" s="38" t="s">
        <v>132</v>
      </c>
      <c r="D6644" s="40" t="str">
        <f>IFERROR(IF(Retenciones!$A200&lt;&gt;"",+INDEX('Sujetos Retenidos'!$A$5:$A$204,MATCH(Retenciones!$O200,'Sujetos Retenidos'!$A$5:$A$204,0)),""),"")</f>
        <v/>
      </c>
      <c r="E6644" s="37"/>
    </row>
    <row r="6645" spans="2:5" ht="25.5" customHeight="1">
      <c r="B6645" s="36"/>
      <c r="C6645" s="38" t="s">
        <v>133</v>
      </c>
      <c r="D6645" s="41" t="str">
        <f>IFERROR(IF(Retenciones!$A200&lt;&gt;"",INDEX('Sujetos Retenidos'!$C$5:$C$204,MATCH(Retenciones!$O200,'Sujetos Retenidos'!$A$5:$A$204,0))&amp;" Localidad: "&amp;INDEX('Sujetos Retenidos'!$D$5:$D$204,MATCH(Retenciones!$O200,'Sujetos Retenidos'!$A$5:$A$204,0))&amp;" Provincia: "&amp;IF(ISNUMBER(SEARCH(" - ",INDEX('Sujetos Retenidos'!$E$5:$E$204,MATCH(Retenciones!$O200,'Sujetos Retenidos'!$A$5:$A$204,0)))),MID(INDEX('Sujetos Retenidos'!$E$5:$E$204,MATCH(Retenciones!$O200,'Sujetos Retenidos'!$A$5:$A$204,0)),SEARCH(" - ",INDEX('Sujetos Retenidos'!$E$5:$E$204,MATCH(Retenciones!$O200,'Sujetos Retenidos'!$A$5:$A$204,0)))+3,255),INDEX('Sujetos Retenidos'!$E$5:$E$204,MATCH(Retenciones!$O200,'Sujetos Retenidos'!$A$5:$A$204,0)))&amp;" C.P.: "&amp;INDEX('Sujetos Retenidos'!$F$5:$F$204,MATCH(Retenciones!$O200,'Sujetos Retenidos'!$A$5:$A$204,0)),""),"")</f>
        <v/>
      </c>
      <c r="E6645" s="37"/>
    </row>
    <row r="6646" spans="2:5">
      <c r="B6646" s="36"/>
      <c r="E6646" s="37"/>
    </row>
    <row r="6647" spans="2:5">
      <c r="B6647" s="36"/>
      <c r="C6647" s="86" t="s">
        <v>135</v>
      </c>
      <c r="D6647" s="86"/>
      <c r="E6647" s="37"/>
    </row>
    <row r="6648" spans="2:5" ht="21.75" customHeight="1">
      <c r="B6648" s="36"/>
      <c r="C6648" s="38" t="s">
        <v>136</v>
      </c>
      <c r="D6648" s="41" t="str">
        <f>IF(Retenciones!$A200&lt;&gt;"",SUBSTITUTE(IF(ISNUMBER(SEARCH(" (",IF(ISNUMBER(SEARCH(" - ",Retenciones!$E200)),MID(Retenciones!$E200,SEARCH(" - ",Retenciones!$E200)+3,255),Retenciones!$E200))),LEFT(IF(ISNUMBER(SEARCH(" - ",Retenciones!$E200)),MID(Retenciones!$E200,SEARCH(" - ",Retenciones!$E200)+3,255),Retenciones!$E200),SEARCH(" (",IF(ISNUMBER(SEARCH(" - ",Retenciones!$E200)),MID(Retenciones!$E200,SEARCH(" - ",Retenciones!$E200)+3,255),Retenciones!$E200))-1),IF(ISNUMBER(SEARCH(" - ",Retenciones!$E200)),MID(Retenciones!$E200,SEARCH(" - ",Retenciones!$E200)+3,255),Retenciones!$E200)),"—","-"),"")</f>
        <v/>
      </c>
      <c r="E6648" s="37"/>
    </row>
    <row r="6649" spans="2:5" ht="21.75" customHeight="1">
      <c r="B6649" s="36"/>
      <c r="C6649" s="38" t="s">
        <v>137</v>
      </c>
      <c r="D6649" s="41" t="str">
        <f>IF(Retenciones!$A200&lt;&gt;"",IF(ISNUMBER(SEARCH(" - ",Retenciones!$F200)),MID(Retenciones!$F200,SEARCH(" - ",Retenciones!$F200)+3,255),Retenciones!$F200),"")</f>
        <v/>
      </c>
      <c r="E6649" s="37"/>
    </row>
    <row r="6650" spans="2:5" ht="21.75" customHeight="1">
      <c r="B6650" s="36"/>
      <c r="C6650" s="38" t="s">
        <v>138</v>
      </c>
      <c r="D6650" s="41" t="str">
        <f>IF(Retenciones!$A200&lt;&gt;"",Retenciones!$A200&amp;" Nro. "&amp;TEXT(Retenciones!$C200,"000000000000"),"")</f>
        <v/>
      </c>
      <c r="E6650" s="37"/>
    </row>
    <row r="6651" spans="2:5">
      <c r="B6651" s="36"/>
      <c r="C6651" s="38" t="s">
        <v>139</v>
      </c>
      <c r="D6651" s="42" t="str">
        <f>IF(Retenciones!$A200&lt;&gt;"","$ "&amp;IF(MID(TEXT(INT(ROUND(Retenciones!$D200,2)),"000000000000"),1,3)&lt;&gt;"000",TEXT(VALUE(MID(TEXT(INT(ROUND(Retenciones!$D200,2)),"000000000000"),1,3)),"0")&amp;"."&amp;MID(TEXT(INT(ROUND(Retenciones!$D200,2)),"000000000000"),4,3)&amp;"."&amp;MID(TEXT(INT(ROUND(Retenciones!$D200,2)),"000000000000"),7,3)&amp;"."&amp;MID(TEXT(INT(ROUND(Retenciones!$D200,2)),"000000000000"),10,3),IF(MID(TEXT(INT(ROUND(Retenciones!$D200,2)),"000000000000"),4,3)&lt;&gt;"000",TEXT(VALUE(MID(TEXT(INT(ROUND(Retenciones!$D200,2)),"000000000000"),4,3)),"0")&amp;"."&amp;MID(TEXT(INT(ROUND(Retenciones!$D200,2)),"000000000000"),7,3)&amp;"."&amp;MID(TEXT(INT(ROUND(Retenciones!$D200,2)),"000000000000"),10,3),IF(MID(TEXT(INT(ROUND(Retenciones!$D200,2)),"000000000000"),7,3)&lt;&gt;"000",TEXT(VALUE(MID(TEXT(INT(ROUND(Retenciones!$D200,2)),"000000000000"),7,3)),"0")&amp;"."&amp;MID(TEXT(INT(ROUND(Retenciones!$D200,2)),"000000000000"),10,3),TEXT(VALUE(MID(TEXT(INT(ROUND(Retenciones!$D200,2)),"000000000000"),10,3)),"0"))))&amp;","&amp;TEXT(ROUND((ROUND(Retenciones!$D200,2)-INT(ROUND(Retenciones!$D200,2)))*100,0),"00"),"")</f>
        <v/>
      </c>
      <c r="E6651" s="37"/>
    </row>
    <row r="6652" spans="2:5">
      <c r="B6652" s="36"/>
      <c r="C6652" s="38" t="s">
        <v>140</v>
      </c>
      <c r="D6652" s="39" t="str">
        <f>IF(Retenciones!$A200&lt;&gt;"","NO","")</f>
        <v/>
      </c>
      <c r="E6652" s="37"/>
    </row>
    <row r="6653" spans="2:5">
      <c r="B6653" s="36"/>
      <c r="C6653" s="38" t="s">
        <v>141</v>
      </c>
      <c r="D6653" s="43" t="str">
        <f>IF(Retenciones!$A200&lt;&gt;"","$ "&amp;IF(MID(TEXT(INT(ROUND(Retenciones!$K200,2)),"000000000000"),1,3)&lt;&gt;"000",TEXT(VALUE(MID(TEXT(INT(ROUND(Retenciones!$K200,2)),"000000000000"),1,3)),"0")&amp;"."&amp;MID(TEXT(INT(ROUND(Retenciones!$K200,2)),"000000000000"),4,3)&amp;"."&amp;MID(TEXT(INT(ROUND(Retenciones!$K200,2)),"000000000000"),7,3)&amp;"."&amp;MID(TEXT(INT(ROUND(Retenciones!$K200,2)),"000000000000"),10,3),IF(MID(TEXT(INT(ROUND(Retenciones!$K200,2)),"000000000000"),4,3)&lt;&gt;"000",TEXT(VALUE(MID(TEXT(INT(ROUND(Retenciones!$K200,2)),"000000000000"),4,3)),"0")&amp;"."&amp;MID(TEXT(INT(ROUND(Retenciones!$K200,2)),"000000000000"),7,3)&amp;"."&amp;MID(TEXT(INT(ROUND(Retenciones!$K200,2)),"000000000000"),10,3),IF(MID(TEXT(INT(ROUND(Retenciones!$K200,2)),"000000000000"),7,3)&lt;&gt;"000",TEXT(VALUE(MID(TEXT(INT(ROUND(Retenciones!$K200,2)),"000000000000"),7,3)),"0")&amp;"."&amp;MID(TEXT(INT(ROUND(Retenciones!$K200,2)),"000000000000"),10,3),TEXT(VALUE(MID(TEXT(INT(ROUND(Retenciones!$K200,2)),"000000000000"),10,3)),"0"))))&amp;","&amp;TEXT(ROUND((ROUND(Retenciones!$K200,2)-INT(ROUND(Retenciones!$K200,2)))*100,0),"00"),"")</f>
        <v/>
      </c>
      <c r="E6653" s="37"/>
    </row>
    <row r="6654" spans="2:5">
      <c r="B6654" s="36"/>
      <c r="E6654" s="37"/>
    </row>
    <row r="6655" spans="2:5">
      <c r="B6655" s="36"/>
      <c r="E6655" s="37"/>
    </row>
    <row r="6656" spans="2:5">
      <c r="B6656" s="36"/>
      <c r="C6656" s="44" t="s">
        <v>142</v>
      </c>
      <c r="D6656" s="45"/>
      <c r="E6656" s="37"/>
    </row>
    <row r="6657" spans="2:5">
      <c r="B6657" s="36"/>
      <c r="E6657" s="37"/>
    </row>
    <row r="6658" spans="2:5">
      <c r="B6658" s="36"/>
      <c r="C6658" s="38" t="s">
        <v>143</v>
      </c>
      <c r="D6658" s="39" t="str">
        <f>IF(Retenciones!$A200&lt;&gt;"",'Datos del Cliente'!$C$7,"")</f>
        <v/>
      </c>
      <c r="E6658" s="37"/>
    </row>
    <row r="6659" spans="2:5">
      <c r="B6659" s="36"/>
      <c r="C6659" s="38" t="s">
        <v>144</v>
      </c>
      <c r="D6659" s="39" t="str">
        <f>IF(Retenciones!$A200&lt;&gt;"",'Datos del Cliente'!$C$14,"")</f>
        <v/>
      </c>
      <c r="E6659" s="37"/>
    </row>
    <row r="6660" spans="2:5">
      <c r="B6660" s="36"/>
      <c r="E6660" s="37"/>
    </row>
    <row r="6661" spans="2:5" ht="15" customHeight="1">
      <c r="B6661" s="36"/>
      <c r="C6661" s="84" t="s">
        <v>145</v>
      </c>
      <c r="D6661" s="84"/>
      <c r="E6661" s="37"/>
    </row>
    <row r="6662" spans="2:5">
      <c r="B6662" s="36"/>
      <c r="C6662" s="84"/>
      <c r="D6662" s="84"/>
      <c r="E6662" s="37"/>
    </row>
    <row r="6663" spans="2:5">
      <c r="B6663" s="36"/>
      <c r="C6663" s="84"/>
      <c r="D6663" s="84"/>
      <c r="E6663" s="37"/>
    </row>
    <row r="6664" spans="2:5">
      <c r="B6664" s="46"/>
      <c r="C6664" s="47"/>
      <c r="D6664" s="47"/>
      <c r="E6664" s="48"/>
    </row>
    <row r="6666" spans="2:5" ht="25.5" customHeight="1">
      <c r="B6666" s="34"/>
      <c r="C6666" s="85" t="s">
        <v>127</v>
      </c>
      <c r="D6666" s="85"/>
      <c r="E6666" s="35"/>
    </row>
    <row r="6667" spans="2:5">
      <c r="B6667" s="36"/>
      <c r="E6667" s="37"/>
    </row>
    <row r="6668" spans="2:5">
      <c r="B6668" s="36"/>
      <c r="C6668" s="38" t="s">
        <v>128</v>
      </c>
      <c r="D6668" s="39" t="str">
        <f>IF(Retenciones!$A201&lt;&gt;"","0000-"&amp;TEXT(Retenciones!$I201,"YYYY")&amp;"-"&amp;TEXT((N('Datos del Cliente'!$C$17)+COUNTIF(Retenciones!$A$5:$A201,"&lt;&gt;")),"000000"),"")</f>
        <v/>
      </c>
      <c r="E6668" s="37"/>
    </row>
    <row r="6669" spans="2:5">
      <c r="B6669" s="36"/>
      <c r="C6669" s="38" t="s">
        <v>129</v>
      </c>
      <c r="D6669" s="39" t="str">
        <f>IF(Retenciones!$A201&lt;&gt;"",TEXT(Retenciones!$I201,"DD/MM/YYYY"),"")</f>
        <v/>
      </c>
      <c r="E6669" s="37"/>
    </row>
    <row r="6670" spans="2:5">
      <c r="B6670" s="36"/>
      <c r="E6670" s="37"/>
    </row>
    <row r="6671" spans="2:5">
      <c r="B6671" s="36"/>
      <c r="C6671" s="86" t="s">
        <v>130</v>
      </c>
      <c r="D6671" s="86"/>
      <c r="E6671" s="37"/>
    </row>
    <row r="6672" spans="2:5">
      <c r="B6672" s="36"/>
      <c r="C6672" s="38" t="s">
        <v>131</v>
      </c>
      <c r="D6672" s="39" t="str">
        <f>IF(Retenciones!$A201&lt;&gt;"",'Datos del Cliente'!$C$7,"")</f>
        <v/>
      </c>
      <c r="E6672" s="37"/>
    </row>
    <row r="6673" spans="2:5">
      <c r="B6673" s="36"/>
      <c r="C6673" s="38" t="s">
        <v>132</v>
      </c>
      <c r="D6673" s="40" t="str">
        <f>IFERROR(IF(Retenciones!$A201&lt;&gt;"",+('Datos del Cliente'!$C$8),""),"")</f>
        <v/>
      </c>
      <c r="E6673" s="37"/>
    </row>
    <row r="6674" spans="2:5" ht="25.5" customHeight="1">
      <c r="B6674" s="36"/>
      <c r="C6674" s="38" t="s">
        <v>133</v>
      </c>
      <c r="D6674" s="41" t="str">
        <f>IF(Retenciones!$A201&lt;&gt;"",'Datos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674" s="37"/>
    </row>
    <row r="6675" spans="2:5">
      <c r="B6675" s="36"/>
      <c r="E6675" s="37"/>
    </row>
    <row r="6676" spans="2:5">
      <c r="B6676" s="36"/>
      <c r="C6676" s="86" t="s">
        <v>134</v>
      </c>
      <c r="D6676" s="86"/>
      <c r="E6676" s="37"/>
    </row>
    <row r="6677" spans="2:5">
      <c r="B6677" s="36"/>
      <c r="C6677" s="38" t="s">
        <v>131</v>
      </c>
      <c r="D6677" s="39" t="str">
        <f>IFERROR(IF(Retenciones!$A201&lt;&gt;"",INDEX('Sujetos Retenidos'!$B$5:$B$204,MATCH(Retenciones!$O201,'Sujetos Retenidos'!$A$5:$A$204,0)),""),"")</f>
        <v/>
      </c>
      <c r="E6677" s="37"/>
    </row>
    <row r="6678" spans="2:5">
      <c r="B6678" s="36"/>
      <c r="C6678" s="38" t="s">
        <v>132</v>
      </c>
      <c r="D6678" s="40" t="str">
        <f>IFERROR(IF(Retenciones!$A201&lt;&gt;"",+INDEX('Sujetos Retenidos'!$A$5:$A$204,MATCH(Retenciones!$O201,'Sujetos Retenidos'!$A$5:$A$204,0)),""),"")</f>
        <v/>
      </c>
      <c r="E6678" s="37"/>
    </row>
    <row r="6679" spans="2:5" ht="25.5" customHeight="1">
      <c r="B6679" s="36"/>
      <c r="C6679" s="38" t="s">
        <v>133</v>
      </c>
      <c r="D6679" s="41" t="str">
        <f>IFERROR(IF(Retenciones!$A201&lt;&gt;"",INDEX('Sujetos Retenidos'!$C$5:$C$204,MATCH(Retenciones!$O201,'Sujetos Retenidos'!$A$5:$A$204,0))&amp;" Localidad: "&amp;INDEX('Sujetos Retenidos'!$D$5:$D$204,MATCH(Retenciones!$O201,'Sujetos Retenidos'!$A$5:$A$204,0))&amp;" Provincia: "&amp;IF(ISNUMBER(SEARCH(" - ",INDEX('Sujetos Retenidos'!$E$5:$E$204,MATCH(Retenciones!$O201,'Sujetos Retenidos'!$A$5:$A$204,0)))),MID(INDEX('Sujetos Retenidos'!$E$5:$E$204,MATCH(Retenciones!$O201,'Sujetos Retenidos'!$A$5:$A$204,0)),SEARCH(" - ",INDEX('Sujetos Retenidos'!$E$5:$E$204,MATCH(Retenciones!$O201,'Sujetos Retenidos'!$A$5:$A$204,0)))+3,255),INDEX('Sujetos Retenidos'!$E$5:$E$204,MATCH(Retenciones!$O201,'Sujetos Retenidos'!$A$5:$A$204,0)))&amp;" C.P.: "&amp;INDEX('Sujetos Retenidos'!$F$5:$F$204,MATCH(Retenciones!$O201,'Sujetos Retenidos'!$A$5:$A$204,0)),""),"")</f>
        <v/>
      </c>
      <c r="E6679" s="37"/>
    </row>
    <row r="6680" spans="2:5">
      <c r="B6680" s="36"/>
      <c r="E6680" s="37"/>
    </row>
    <row r="6681" spans="2:5">
      <c r="B6681" s="36"/>
      <c r="C6681" s="86" t="s">
        <v>135</v>
      </c>
      <c r="D6681" s="86"/>
      <c r="E6681" s="37"/>
    </row>
    <row r="6682" spans="2:5" ht="21.75" customHeight="1">
      <c r="B6682" s="36"/>
      <c r="C6682" s="38" t="s">
        <v>136</v>
      </c>
      <c r="D6682" s="41" t="str">
        <f>IF(Retenciones!$A201&lt;&gt;"",SUBSTITUTE(IF(ISNUMBER(SEARCH(" (",IF(ISNUMBER(SEARCH(" - ",Retenciones!$E201)),MID(Retenciones!$E201,SEARCH(" - ",Retenciones!$E201)+3,255),Retenciones!$E201))),LEFT(IF(ISNUMBER(SEARCH(" - ",Retenciones!$E201)),MID(Retenciones!$E201,SEARCH(" - ",Retenciones!$E201)+3,255),Retenciones!$E201),SEARCH(" (",IF(ISNUMBER(SEARCH(" - ",Retenciones!$E201)),MID(Retenciones!$E201,SEARCH(" - ",Retenciones!$E201)+3,255),Retenciones!$E201))-1),IF(ISNUMBER(SEARCH(" - ",Retenciones!$E201)),MID(Retenciones!$E201,SEARCH(" - ",Retenciones!$E201)+3,255),Retenciones!$E201)),"—","-"),"")</f>
        <v/>
      </c>
      <c r="E6682" s="37"/>
    </row>
    <row r="6683" spans="2:5" ht="21.75" customHeight="1">
      <c r="B6683" s="36"/>
      <c r="C6683" s="38" t="s">
        <v>137</v>
      </c>
      <c r="D6683" s="41" t="str">
        <f>IF(Retenciones!$A201&lt;&gt;"",IF(ISNUMBER(SEARCH(" - ",Retenciones!$F201)),MID(Retenciones!$F201,SEARCH(" - ",Retenciones!$F201)+3,255),Retenciones!$F201),"")</f>
        <v/>
      </c>
      <c r="E6683" s="37"/>
    </row>
    <row r="6684" spans="2:5" ht="21.75" customHeight="1">
      <c r="B6684" s="36"/>
      <c r="C6684" s="38" t="s">
        <v>138</v>
      </c>
      <c r="D6684" s="41" t="str">
        <f>IF(Retenciones!$A201&lt;&gt;"",Retenciones!$A201&amp;" Nro. "&amp;TEXT(Retenciones!$C201,"000000000000"),"")</f>
        <v/>
      </c>
      <c r="E6684" s="37"/>
    </row>
    <row r="6685" spans="2:5">
      <c r="B6685" s="36"/>
      <c r="C6685" s="38" t="s">
        <v>139</v>
      </c>
      <c r="D6685" s="42" t="str">
        <f>IF(Retenciones!$A201&lt;&gt;"","$ "&amp;IF(MID(TEXT(INT(ROUND(Retenciones!$D201,2)),"000000000000"),1,3)&lt;&gt;"000",TEXT(VALUE(MID(TEXT(INT(ROUND(Retenciones!$D201,2)),"000000000000"),1,3)),"0")&amp;"."&amp;MID(TEXT(INT(ROUND(Retenciones!$D201,2)),"000000000000"),4,3)&amp;"."&amp;MID(TEXT(INT(ROUND(Retenciones!$D201,2)),"000000000000"),7,3)&amp;"."&amp;MID(TEXT(INT(ROUND(Retenciones!$D201,2)),"000000000000"),10,3),IF(MID(TEXT(INT(ROUND(Retenciones!$D201,2)),"000000000000"),4,3)&lt;&gt;"000",TEXT(VALUE(MID(TEXT(INT(ROUND(Retenciones!$D201,2)),"000000000000"),4,3)),"0")&amp;"."&amp;MID(TEXT(INT(ROUND(Retenciones!$D201,2)),"000000000000"),7,3)&amp;"."&amp;MID(TEXT(INT(ROUND(Retenciones!$D201,2)),"000000000000"),10,3),IF(MID(TEXT(INT(ROUND(Retenciones!$D201,2)),"000000000000"),7,3)&lt;&gt;"000",TEXT(VALUE(MID(TEXT(INT(ROUND(Retenciones!$D201,2)),"000000000000"),7,3)),"0")&amp;"."&amp;MID(TEXT(INT(ROUND(Retenciones!$D201,2)),"000000000000"),10,3),TEXT(VALUE(MID(TEXT(INT(ROUND(Retenciones!$D201,2)),"000000000000"),10,3)),"0"))))&amp;","&amp;TEXT(ROUND((ROUND(Retenciones!$D201,2)-INT(ROUND(Retenciones!$D201,2)))*100,0),"00"),"")</f>
        <v/>
      </c>
      <c r="E6685" s="37"/>
    </row>
    <row r="6686" spans="2:5">
      <c r="B6686" s="36"/>
      <c r="C6686" s="38" t="s">
        <v>140</v>
      </c>
      <c r="D6686" s="39" t="str">
        <f>IF(Retenciones!$A201&lt;&gt;"","NO","")</f>
        <v/>
      </c>
      <c r="E6686" s="37"/>
    </row>
    <row r="6687" spans="2:5">
      <c r="B6687" s="36"/>
      <c r="C6687" s="38" t="s">
        <v>141</v>
      </c>
      <c r="D6687" s="43" t="str">
        <f>IF(Retenciones!$A201&lt;&gt;"","$ "&amp;IF(MID(TEXT(INT(ROUND(Retenciones!$K201,2)),"000000000000"),1,3)&lt;&gt;"000",TEXT(VALUE(MID(TEXT(INT(ROUND(Retenciones!$K201,2)),"000000000000"),1,3)),"0")&amp;"."&amp;MID(TEXT(INT(ROUND(Retenciones!$K201,2)),"000000000000"),4,3)&amp;"."&amp;MID(TEXT(INT(ROUND(Retenciones!$K201,2)),"000000000000"),7,3)&amp;"."&amp;MID(TEXT(INT(ROUND(Retenciones!$K201,2)),"000000000000"),10,3),IF(MID(TEXT(INT(ROUND(Retenciones!$K201,2)),"000000000000"),4,3)&lt;&gt;"000",TEXT(VALUE(MID(TEXT(INT(ROUND(Retenciones!$K201,2)),"000000000000"),4,3)),"0")&amp;"."&amp;MID(TEXT(INT(ROUND(Retenciones!$K201,2)),"000000000000"),7,3)&amp;"."&amp;MID(TEXT(INT(ROUND(Retenciones!$K201,2)),"000000000000"),10,3),IF(MID(TEXT(INT(ROUND(Retenciones!$K201,2)),"000000000000"),7,3)&lt;&gt;"000",TEXT(VALUE(MID(TEXT(INT(ROUND(Retenciones!$K201,2)),"000000000000"),7,3)),"0")&amp;"."&amp;MID(TEXT(INT(ROUND(Retenciones!$K201,2)),"000000000000"),10,3),TEXT(VALUE(MID(TEXT(INT(ROUND(Retenciones!$K201,2)),"000000000000"),10,3)),"0"))))&amp;","&amp;TEXT(ROUND((ROUND(Retenciones!$K201,2)-INT(ROUND(Retenciones!$K201,2)))*100,0),"00"),"")</f>
        <v/>
      </c>
      <c r="E6687" s="37"/>
    </row>
    <row r="6688" spans="2:5">
      <c r="B6688" s="36"/>
      <c r="E6688" s="37"/>
    </row>
    <row r="6689" spans="2:5">
      <c r="B6689" s="36"/>
      <c r="E6689" s="37"/>
    </row>
    <row r="6690" spans="2:5">
      <c r="B6690" s="36"/>
      <c r="C6690" s="44" t="s">
        <v>142</v>
      </c>
      <c r="D6690" s="45"/>
      <c r="E6690" s="37"/>
    </row>
    <row r="6691" spans="2:5">
      <c r="B6691" s="36"/>
      <c r="E6691" s="37"/>
    </row>
    <row r="6692" spans="2:5">
      <c r="B6692" s="36"/>
      <c r="C6692" s="38" t="s">
        <v>143</v>
      </c>
      <c r="D6692" s="39" t="str">
        <f>IF(Retenciones!$A201&lt;&gt;"",'Datos del Cliente'!$C$7,"")</f>
        <v/>
      </c>
      <c r="E6692" s="37"/>
    </row>
    <row r="6693" spans="2:5">
      <c r="B6693" s="36"/>
      <c r="C6693" s="38" t="s">
        <v>144</v>
      </c>
      <c r="D6693" s="39" t="str">
        <f>IF(Retenciones!$A201&lt;&gt;"",'Datos del Cliente'!$C$14,"")</f>
        <v/>
      </c>
      <c r="E6693" s="37"/>
    </row>
    <row r="6694" spans="2:5">
      <c r="B6694" s="36"/>
      <c r="E6694" s="37"/>
    </row>
    <row r="6695" spans="2:5" ht="15" customHeight="1">
      <c r="B6695" s="36"/>
      <c r="C6695" s="84" t="s">
        <v>145</v>
      </c>
      <c r="D6695" s="84"/>
      <c r="E6695" s="37"/>
    </row>
    <row r="6696" spans="2:5">
      <c r="B6696" s="36"/>
      <c r="C6696" s="84"/>
      <c r="D6696" s="84"/>
      <c r="E6696" s="37"/>
    </row>
    <row r="6697" spans="2:5">
      <c r="B6697" s="36"/>
      <c r="C6697" s="84"/>
      <c r="D6697" s="84"/>
      <c r="E6697" s="37"/>
    </row>
    <row r="6698" spans="2:5">
      <c r="B6698" s="46"/>
      <c r="C6698" s="47"/>
      <c r="D6698" s="47"/>
      <c r="E6698" s="48"/>
    </row>
    <row r="6700" spans="2:5" ht="25.5" customHeight="1">
      <c r="B6700" s="34"/>
      <c r="C6700" s="85" t="s">
        <v>127</v>
      </c>
      <c r="D6700" s="85"/>
      <c r="E6700" s="35"/>
    </row>
    <row r="6701" spans="2:5">
      <c r="B6701" s="36"/>
      <c r="E6701" s="37"/>
    </row>
    <row r="6702" spans="2:5">
      <c r="B6702" s="36"/>
      <c r="C6702" s="38" t="s">
        <v>128</v>
      </c>
      <c r="D6702" s="39" t="str">
        <f>IF(Retenciones!$A202&lt;&gt;"","0000-"&amp;TEXT(Retenciones!$I202,"YYYY")&amp;"-"&amp;TEXT((N('Datos del Cliente'!$C$17)+COUNTIF(Retenciones!$A$5:$A202,"&lt;&gt;")),"000000"),"")</f>
        <v/>
      </c>
      <c r="E6702" s="37"/>
    </row>
    <row r="6703" spans="2:5">
      <c r="B6703" s="36"/>
      <c r="C6703" s="38" t="s">
        <v>129</v>
      </c>
      <c r="D6703" s="39" t="str">
        <f>IF(Retenciones!$A202&lt;&gt;"",TEXT(Retenciones!$I202,"DD/MM/YYYY"),"")</f>
        <v/>
      </c>
      <c r="E6703" s="37"/>
    </row>
    <row r="6704" spans="2:5">
      <c r="B6704" s="36"/>
      <c r="E6704" s="37"/>
    </row>
    <row r="6705" spans="2:5">
      <c r="B6705" s="36"/>
      <c r="C6705" s="86" t="s">
        <v>130</v>
      </c>
      <c r="D6705" s="86"/>
      <c r="E6705" s="37"/>
    </row>
    <row r="6706" spans="2:5">
      <c r="B6706" s="36"/>
      <c r="C6706" s="38" t="s">
        <v>131</v>
      </c>
      <c r="D6706" s="39" t="str">
        <f>IF(Retenciones!$A202&lt;&gt;"",'Datos del Cliente'!$C$7,"")</f>
        <v/>
      </c>
      <c r="E6706" s="37"/>
    </row>
    <row r="6707" spans="2:5">
      <c r="B6707" s="36"/>
      <c r="C6707" s="38" t="s">
        <v>132</v>
      </c>
      <c r="D6707" s="40" t="str">
        <f>IFERROR(IF(Retenciones!$A202&lt;&gt;"",+('Datos del Cliente'!$C$8),""),"")</f>
        <v/>
      </c>
      <c r="E6707" s="37"/>
    </row>
    <row r="6708" spans="2:5" ht="25.5" customHeight="1">
      <c r="B6708" s="36"/>
      <c r="C6708" s="38" t="s">
        <v>133</v>
      </c>
      <c r="D6708" s="41" t="str">
        <f>IF(Retenciones!$A202&lt;&gt;"",'Datos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708" s="37"/>
    </row>
    <row r="6709" spans="2:5">
      <c r="B6709" s="36"/>
      <c r="E6709" s="37"/>
    </row>
    <row r="6710" spans="2:5">
      <c r="B6710" s="36"/>
      <c r="C6710" s="86" t="s">
        <v>134</v>
      </c>
      <c r="D6710" s="86"/>
      <c r="E6710" s="37"/>
    </row>
    <row r="6711" spans="2:5">
      <c r="B6711" s="36"/>
      <c r="C6711" s="38" t="s">
        <v>131</v>
      </c>
      <c r="D6711" s="39" t="str">
        <f>IFERROR(IF(Retenciones!$A202&lt;&gt;"",INDEX('Sujetos Retenidos'!$B$5:$B$204,MATCH(Retenciones!$O202,'Sujetos Retenidos'!$A$5:$A$204,0)),""),"")</f>
        <v/>
      </c>
      <c r="E6711" s="37"/>
    </row>
    <row r="6712" spans="2:5">
      <c r="B6712" s="36"/>
      <c r="C6712" s="38" t="s">
        <v>132</v>
      </c>
      <c r="D6712" s="40" t="str">
        <f>IFERROR(IF(Retenciones!$A202&lt;&gt;"",+INDEX('Sujetos Retenidos'!$A$5:$A$204,MATCH(Retenciones!$O202,'Sujetos Retenidos'!$A$5:$A$204,0)),""),"")</f>
        <v/>
      </c>
      <c r="E6712" s="37"/>
    </row>
    <row r="6713" spans="2:5" ht="25.5" customHeight="1">
      <c r="B6713" s="36"/>
      <c r="C6713" s="38" t="s">
        <v>133</v>
      </c>
      <c r="D6713" s="41" t="str">
        <f>IFERROR(IF(Retenciones!$A202&lt;&gt;"",INDEX('Sujetos Retenidos'!$C$5:$C$204,MATCH(Retenciones!$O202,'Sujetos Retenidos'!$A$5:$A$204,0))&amp;" Localidad: "&amp;INDEX('Sujetos Retenidos'!$D$5:$D$204,MATCH(Retenciones!$O202,'Sujetos Retenidos'!$A$5:$A$204,0))&amp;" Provincia: "&amp;IF(ISNUMBER(SEARCH(" - ",INDEX('Sujetos Retenidos'!$E$5:$E$204,MATCH(Retenciones!$O202,'Sujetos Retenidos'!$A$5:$A$204,0)))),MID(INDEX('Sujetos Retenidos'!$E$5:$E$204,MATCH(Retenciones!$O202,'Sujetos Retenidos'!$A$5:$A$204,0)),SEARCH(" - ",INDEX('Sujetos Retenidos'!$E$5:$E$204,MATCH(Retenciones!$O202,'Sujetos Retenidos'!$A$5:$A$204,0)))+3,255),INDEX('Sujetos Retenidos'!$E$5:$E$204,MATCH(Retenciones!$O202,'Sujetos Retenidos'!$A$5:$A$204,0)))&amp;" C.P.: "&amp;INDEX('Sujetos Retenidos'!$F$5:$F$204,MATCH(Retenciones!$O202,'Sujetos Retenidos'!$A$5:$A$204,0)),""),"")</f>
        <v/>
      </c>
      <c r="E6713" s="37"/>
    </row>
    <row r="6714" spans="2:5">
      <c r="B6714" s="36"/>
      <c r="E6714" s="37"/>
    </row>
    <row r="6715" spans="2:5">
      <c r="B6715" s="36"/>
      <c r="C6715" s="86" t="s">
        <v>135</v>
      </c>
      <c r="D6715" s="86"/>
      <c r="E6715" s="37"/>
    </row>
    <row r="6716" spans="2:5" ht="21.75" customHeight="1">
      <c r="B6716" s="36"/>
      <c r="C6716" s="38" t="s">
        <v>136</v>
      </c>
      <c r="D6716" s="41" t="str">
        <f>IF(Retenciones!$A202&lt;&gt;"",SUBSTITUTE(IF(ISNUMBER(SEARCH(" (",IF(ISNUMBER(SEARCH(" - ",Retenciones!$E202)),MID(Retenciones!$E202,SEARCH(" - ",Retenciones!$E202)+3,255),Retenciones!$E202))),LEFT(IF(ISNUMBER(SEARCH(" - ",Retenciones!$E202)),MID(Retenciones!$E202,SEARCH(" - ",Retenciones!$E202)+3,255),Retenciones!$E202),SEARCH(" (",IF(ISNUMBER(SEARCH(" - ",Retenciones!$E202)),MID(Retenciones!$E202,SEARCH(" - ",Retenciones!$E202)+3,255),Retenciones!$E202))-1),IF(ISNUMBER(SEARCH(" - ",Retenciones!$E202)),MID(Retenciones!$E202,SEARCH(" - ",Retenciones!$E202)+3,255),Retenciones!$E202)),"—","-"),"")</f>
        <v/>
      </c>
      <c r="E6716" s="37"/>
    </row>
    <row r="6717" spans="2:5" ht="21.75" customHeight="1">
      <c r="B6717" s="36"/>
      <c r="C6717" s="38" t="s">
        <v>137</v>
      </c>
      <c r="D6717" s="41" t="str">
        <f>IF(Retenciones!$A202&lt;&gt;"",IF(ISNUMBER(SEARCH(" - ",Retenciones!$F202)),MID(Retenciones!$F202,SEARCH(" - ",Retenciones!$F202)+3,255),Retenciones!$F202),"")</f>
        <v/>
      </c>
      <c r="E6717" s="37"/>
    </row>
    <row r="6718" spans="2:5" ht="21.75" customHeight="1">
      <c r="B6718" s="36"/>
      <c r="C6718" s="38" t="s">
        <v>138</v>
      </c>
      <c r="D6718" s="41" t="str">
        <f>IF(Retenciones!$A202&lt;&gt;"",Retenciones!$A202&amp;" Nro. "&amp;TEXT(Retenciones!$C202,"000000000000"),"")</f>
        <v/>
      </c>
      <c r="E6718" s="37"/>
    </row>
    <row r="6719" spans="2:5">
      <c r="B6719" s="36"/>
      <c r="C6719" s="38" t="s">
        <v>139</v>
      </c>
      <c r="D6719" s="42" t="str">
        <f>IF(Retenciones!$A202&lt;&gt;"","$ "&amp;IF(MID(TEXT(INT(ROUND(Retenciones!$D202,2)),"000000000000"),1,3)&lt;&gt;"000",TEXT(VALUE(MID(TEXT(INT(ROUND(Retenciones!$D202,2)),"000000000000"),1,3)),"0")&amp;"."&amp;MID(TEXT(INT(ROUND(Retenciones!$D202,2)),"000000000000"),4,3)&amp;"."&amp;MID(TEXT(INT(ROUND(Retenciones!$D202,2)),"000000000000"),7,3)&amp;"."&amp;MID(TEXT(INT(ROUND(Retenciones!$D202,2)),"000000000000"),10,3),IF(MID(TEXT(INT(ROUND(Retenciones!$D202,2)),"000000000000"),4,3)&lt;&gt;"000",TEXT(VALUE(MID(TEXT(INT(ROUND(Retenciones!$D202,2)),"000000000000"),4,3)),"0")&amp;"."&amp;MID(TEXT(INT(ROUND(Retenciones!$D202,2)),"000000000000"),7,3)&amp;"."&amp;MID(TEXT(INT(ROUND(Retenciones!$D202,2)),"000000000000"),10,3),IF(MID(TEXT(INT(ROUND(Retenciones!$D202,2)),"000000000000"),7,3)&lt;&gt;"000",TEXT(VALUE(MID(TEXT(INT(ROUND(Retenciones!$D202,2)),"000000000000"),7,3)),"0")&amp;"."&amp;MID(TEXT(INT(ROUND(Retenciones!$D202,2)),"000000000000"),10,3),TEXT(VALUE(MID(TEXT(INT(ROUND(Retenciones!$D202,2)),"000000000000"),10,3)),"0"))))&amp;","&amp;TEXT(ROUND((ROUND(Retenciones!$D202,2)-INT(ROUND(Retenciones!$D202,2)))*100,0),"00"),"")</f>
        <v/>
      </c>
      <c r="E6719" s="37"/>
    </row>
    <row r="6720" spans="2:5">
      <c r="B6720" s="36"/>
      <c r="C6720" s="38" t="s">
        <v>140</v>
      </c>
      <c r="D6720" s="39" t="str">
        <f>IF(Retenciones!$A202&lt;&gt;"","NO","")</f>
        <v/>
      </c>
      <c r="E6720" s="37"/>
    </row>
    <row r="6721" spans="2:5">
      <c r="B6721" s="36"/>
      <c r="C6721" s="38" t="s">
        <v>141</v>
      </c>
      <c r="D6721" s="43" t="str">
        <f>IF(Retenciones!$A202&lt;&gt;"","$ "&amp;IF(MID(TEXT(INT(ROUND(Retenciones!$K202,2)),"000000000000"),1,3)&lt;&gt;"000",TEXT(VALUE(MID(TEXT(INT(ROUND(Retenciones!$K202,2)),"000000000000"),1,3)),"0")&amp;"."&amp;MID(TEXT(INT(ROUND(Retenciones!$K202,2)),"000000000000"),4,3)&amp;"."&amp;MID(TEXT(INT(ROUND(Retenciones!$K202,2)),"000000000000"),7,3)&amp;"."&amp;MID(TEXT(INT(ROUND(Retenciones!$K202,2)),"000000000000"),10,3),IF(MID(TEXT(INT(ROUND(Retenciones!$K202,2)),"000000000000"),4,3)&lt;&gt;"000",TEXT(VALUE(MID(TEXT(INT(ROUND(Retenciones!$K202,2)),"000000000000"),4,3)),"0")&amp;"."&amp;MID(TEXT(INT(ROUND(Retenciones!$K202,2)),"000000000000"),7,3)&amp;"."&amp;MID(TEXT(INT(ROUND(Retenciones!$K202,2)),"000000000000"),10,3),IF(MID(TEXT(INT(ROUND(Retenciones!$K202,2)),"000000000000"),7,3)&lt;&gt;"000",TEXT(VALUE(MID(TEXT(INT(ROUND(Retenciones!$K202,2)),"000000000000"),7,3)),"0")&amp;"."&amp;MID(TEXT(INT(ROUND(Retenciones!$K202,2)),"000000000000"),10,3),TEXT(VALUE(MID(TEXT(INT(ROUND(Retenciones!$K202,2)),"000000000000"),10,3)),"0"))))&amp;","&amp;TEXT(ROUND((ROUND(Retenciones!$K202,2)-INT(ROUND(Retenciones!$K202,2)))*100,0),"00"),"")</f>
        <v/>
      </c>
      <c r="E6721" s="37"/>
    </row>
    <row r="6722" spans="2:5">
      <c r="B6722" s="36"/>
      <c r="E6722" s="37"/>
    </row>
    <row r="6723" spans="2:5">
      <c r="B6723" s="36"/>
      <c r="E6723" s="37"/>
    </row>
    <row r="6724" spans="2:5">
      <c r="B6724" s="36"/>
      <c r="C6724" s="44" t="s">
        <v>142</v>
      </c>
      <c r="D6724" s="45"/>
      <c r="E6724" s="37"/>
    </row>
    <row r="6725" spans="2:5">
      <c r="B6725" s="36"/>
      <c r="E6725" s="37"/>
    </row>
    <row r="6726" spans="2:5">
      <c r="B6726" s="36"/>
      <c r="C6726" s="38" t="s">
        <v>143</v>
      </c>
      <c r="D6726" s="39" t="str">
        <f>IF(Retenciones!$A202&lt;&gt;"",'Datos del Cliente'!$C$7,"")</f>
        <v/>
      </c>
      <c r="E6726" s="37"/>
    </row>
    <row r="6727" spans="2:5">
      <c r="B6727" s="36"/>
      <c r="C6727" s="38" t="s">
        <v>144</v>
      </c>
      <c r="D6727" s="39" t="str">
        <f>IF(Retenciones!$A202&lt;&gt;"",'Datos del Cliente'!$C$14,"")</f>
        <v/>
      </c>
      <c r="E6727" s="37"/>
    </row>
    <row r="6728" spans="2:5">
      <c r="B6728" s="36"/>
      <c r="E6728" s="37"/>
    </row>
    <row r="6729" spans="2:5" ht="15" customHeight="1">
      <c r="B6729" s="36"/>
      <c r="C6729" s="84" t="s">
        <v>145</v>
      </c>
      <c r="D6729" s="84"/>
      <c r="E6729" s="37"/>
    </row>
    <row r="6730" spans="2:5">
      <c r="B6730" s="36"/>
      <c r="C6730" s="84"/>
      <c r="D6730" s="84"/>
      <c r="E6730" s="37"/>
    </row>
    <row r="6731" spans="2:5">
      <c r="B6731" s="36"/>
      <c r="C6731" s="84"/>
      <c r="D6731" s="84"/>
      <c r="E6731" s="37"/>
    </row>
    <row r="6732" spans="2:5">
      <c r="B6732" s="46"/>
      <c r="C6732" s="47"/>
      <c r="D6732" s="47"/>
      <c r="E6732" s="48"/>
    </row>
    <row r="6734" spans="2:5" ht="25.5" customHeight="1">
      <c r="B6734" s="34"/>
      <c r="C6734" s="85" t="s">
        <v>127</v>
      </c>
      <c r="D6734" s="85"/>
      <c r="E6734" s="35"/>
    </row>
    <row r="6735" spans="2:5">
      <c r="B6735" s="36"/>
      <c r="E6735" s="37"/>
    </row>
    <row r="6736" spans="2:5">
      <c r="B6736" s="36"/>
      <c r="C6736" s="38" t="s">
        <v>128</v>
      </c>
      <c r="D6736" s="39" t="str">
        <f>IF(Retenciones!$A203&lt;&gt;"","0000-"&amp;TEXT(Retenciones!$I203,"YYYY")&amp;"-"&amp;TEXT((N('Datos del Cliente'!$C$17)+COUNTIF(Retenciones!$A$5:$A203,"&lt;&gt;")),"000000"),"")</f>
        <v/>
      </c>
      <c r="E6736" s="37"/>
    </row>
    <row r="6737" spans="2:5">
      <c r="B6737" s="36"/>
      <c r="C6737" s="38" t="s">
        <v>129</v>
      </c>
      <c r="D6737" s="39" t="str">
        <f>IF(Retenciones!$A203&lt;&gt;"",TEXT(Retenciones!$I203,"DD/MM/YYYY"),"")</f>
        <v/>
      </c>
      <c r="E6737" s="37"/>
    </row>
    <row r="6738" spans="2:5">
      <c r="B6738" s="36"/>
      <c r="E6738" s="37"/>
    </row>
    <row r="6739" spans="2:5">
      <c r="B6739" s="36"/>
      <c r="C6739" s="86" t="s">
        <v>130</v>
      </c>
      <c r="D6739" s="86"/>
      <c r="E6739" s="37"/>
    </row>
    <row r="6740" spans="2:5">
      <c r="B6740" s="36"/>
      <c r="C6740" s="38" t="s">
        <v>131</v>
      </c>
      <c r="D6740" s="39" t="str">
        <f>IF(Retenciones!$A203&lt;&gt;"",'Datos del Cliente'!$C$7,"")</f>
        <v/>
      </c>
      <c r="E6740" s="37"/>
    </row>
    <row r="6741" spans="2:5">
      <c r="B6741" s="36"/>
      <c r="C6741" s="38" t="s">
        <v>132</v>
      </c>
      <c r="D6741" s="40" t="str">
        <f>IFERROR(IF(Retenciones!$A203&lt;&gt;"",+('Datos del Cliente'!$C$8),""),"")</f>
        <v/>
      </c>
      <c r="E6741" s="37"/>
    </row>
    <row r="6742" spans="2:5" ht="25.5" customHeight="1">
      <c r="B6742" s="36"/>
      <c r="C6742" s="38" t="s">
        <v>133</v>
      </c>
      <c r="D6742" s="41" t="str">
        <f>IF(Retenciones!$A203&lt;&gt;"",'Datos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742" s="37"/>
    </row>
    <row r="6743" spans="2:5">
      <c r="B6743" s="36"/>
      <c r="E6743" s="37"/>
    </row>
    <row r="6744" spans="2:5">
      <c r="B6744" s="36"/>
      <c r="C6744" s="86" t="s">
        <v>134</v>
      </c>
      <c r="D6744" s="86"/>
      <c r="E6744" s="37"/>
    </row>
    <row r="6745" spans="2:5">
      <c r="B6745" s="36"/>
      <c r="C6745" s="38" t="s">
        <v>131</v>
      </c>
      <c r="D6745" s="39" t="str">
        <f>IFERROR(IF(Retenciones!$A203&lt;&gt;"",INDEX('Sujetos Retenidos'!$B$5:$B$204,MATCH(Retenciones!$O203,'Sujetos Retenidos'!$A$5:$A$204,0)),""),"")</f>
        <v/>
      </c>
      <c r="E6745" s="37"/>
    </row>
    <row r="6746" spans="2:5">
      <c r="B6746" s="36"/>
      <c r="C6746" s="38" t="s">
        <v>132</v>
      </c>
      <c r="D6746" s="40" t="str">
        <f>IFERROR(IF(Retenciones!$A203&lt;&gt;"",+INDEX('Sujetos Retenidos'!$A$5:$A$204,MATCH(Retenciones!$O203,'Sujetos Retenidos'!$A$5:$A$204,0)),""),"")</f>
        <v/>
      </c>
      <c r="E6746" s="37"/>
    </row>
    <row r="6747" spans="2:5" ht="25.5" customHeight="1">
      <c r="B6747" s="36"/>
      <c r="C6747" s="38" t="s">
        <v>133</v>
      </c>
      <c r="D6747" s="41" t="str">
        <f>IFERROR(IF(Retenciones!$A203&lt;&gt;"",INDEX('Sujetos Retenidos'!$C$5:$C$204,MATCH(Retenciones!$O203,'Sujetos Retenidos'!$A$5:$A$204,0))&amp;" Localidad: "&amp;INDEX('Sujetos Retenidos'!$D$5:$D$204,MATCH(Retenciones!$O203,'Sujetos Retenidos'!$A$5:$A$204,0))&amp;" Provincia: "&amp;IF(ISNUMBER(SEARCH(" - ",INDEX('Sujetos Retenidos'!$E$5:$E$204,MATCH(Retenciones!$O203,'Sujetos Retenidos'!$A$5:$A$204,0)))),MID(INDEX('Sujetos Retenidos'!$E$5:$E$204,MATCH(Retenciones!$O203,'Sujetos Retenidos'!$A$5:$A$204,0)),SEARCH(" - ",INDEX('Sujetos Retenidos'!$E$5:$E$204,MATCH(Retenciones!$O203,'Sujetos Retenidos'!$A$5:$A$204,0)))+3,255),INDEX('Sujetos Retenidos'!$E$5:$E$204,MATCH(Retenciones!$O203,'Sujetos Retenidos'!$A$5:$A$204,0)))&amp;" C.P.: "&amp;INDEX('Sujetos Retenidos'!$F$5:$F$204,MATCH(Retenciones!$O203,'Sujetos Retenidos'!$A$5:$A$204,0)),""),"")</f>
        <v/>
      </c>
      <c r="E6747" s="37"/>
    </row>
    <row r="6748" spans="2:5">
      <c r="B6748" s="36"/>
      <c r="E6748" s="37"/>
    </row>
    <row r="6749" spans="2:5">
      <c r="B6749" s="36"/>
      <c r="C6749" s="86" t="s">
        <v>135</v>
      </c>
      <c r="D6749" s="86"/>
      <c r="E6749" s="37"/>
    </row>
    <row r="6750" spans="2:5" ht="21.75" customHeight="1">
      <c r="B6750" s="36"/>
      <c r="C6750" s="38" t="s">
        <v>136</v>
      </c>
      <c r="D6750" s="41" t="str">
        <f>IF(Retenciones!$A203&lt;&gt;"",SUBSTITUTE(IF(ISNUMBER(SEARCH(" (",IF(ISNUMBER(SEARCH(" - ",Retenciones!$E203)),MID(Retenciones!$E203,SEARCH(" - ",Retenciones!$E203)+3,255),Retenciones!$E203))),LEFT(IF(ISNUMBER(SEARCH(" - ",Retenciones!$E203)),MID(Retenciones!$E203,SEARCH(" - ",Retenciones!$E203)+3,255),Retenciones!$E203),SEARCH(" (",IF(ISNUMBER(SEARCH(" - ",Retenciones!$E203)),MID(Retenciones!$E203,SEARCH(" - ",Retenciones!$E203)+3,255),Retenciones!$E203))-1),IF(ISNUMBER(SEARCH(" - ",Retenciones!$E203)),MID(Retenciones!$E203,SEARCH(" - ",Retenciones!$E203)+3,255),Retenciones!$E203)),"—","-"),"")</f>
        <v/>
      </c>
      <c r="E6750" s="37"/>
    </row>
    <row r="6751" spans="2:5" ht="21.75" customHeight="1">
      <c r="B6751" s="36"/>
      <c r="C6751" s="38" t="s">
        <v>137</v>
      </c>
      <c r="D6751" s="41" t="str">
        <f>IF(Retenciones!$A203&lt;&gt;"",IF(ISNUMBER(SEARCH(" - ",Retenciones!$F203)),MID(Retenciones!$F203,SEARCH(" - ",Retenciones!$F203)+3,255),Retenciones!$F203),"")</f>
        <v/>
      </c>
      <c r="E6751" s="37"/>
    </row>
    <row r="6752" spans="2:5" ht="21.75" customHeight="1">
      <c r="B6752" s="36"/>
      <c r="C6752" s="38" t="s">
        <v>138</v>
      </c>
      <c r="D6752" s="41" t="str">
        <f>IF(Retenciones!$A203&lt;&gt;"",Retenciones!$A203&amp;" Nro. "&amp;TEXT(Retenciones!$C203,"000000000000"),"")</f>
        <v/>
      </c>
      <c r="E6752" s="37"/>
    </row>
    <row r="6753" spans="2:5">
      <c r="B6753" s="36"/>
      <c r="C6753" s="38" t="s">
        <v>139</v>
      </c>
      <c r="D6753" s="42" t="str">
        <f>IF(Retenciones!$A203&lt;&gt;"","$ "&amp;IF(MID(TEXT(INT(ROUND(Retenciones!$D203,2)),"000000000000"),1,3)&lt;&gt;"000",TEXT(VALUE(MID(TEXT(INT(ROUND(Retenciones!$D203,2)),"000000000000"),1,3)),"0")&amp;"."&amp;MID(TEXT(INT(ROUND(Retenciones!$D203,2)),"000000000000"),4,3)&amp;"."&amp;MID(TEXT(INT(ROUND(Retenciones!$D203,2)),"000000000000"),7,3)&amp;"."&amp;MID(TEXT(INT(ROUND(Retenciones!$D203,2)),"000000000000"),10,3),IF(MID(TEXT(INT(ROUND(Retenciones!$D203,2)),"000000000000"),4,3)&lt;&gt;"000",TEXT(VALUE(MID(TEXT(INT(ROUND(Retenciones!$D203,2)),"000000000000"),4,3)),"0")&amp;"."&amp;MID(TEXT(INT(ROUND(Retenciones!$D203,2)),"000000000000"),7,3)&amp;"."&amp;MID(TEXT(INT(ROUND(Retenciones!$D203,2)),"000000000000"),10,3),IF(MID(TEXT(INT(ROUND(Retenciones!$D203,2)),"000000000000"),7,3)&lt;&gt;"000",TEXT(VALUE(MID(TEXT(INT(ROUND(Retenciones!$D203,2)),"000000000000"),7,3)),"0")&amp;"."&amp;MID(TEXT(INT(ROUND(Retenciones!$D203,2)),"000000000000"),10,3),TEXT(VALUE(MID(TEXT(INT(ROUND(Retenciones!$D203,2)),"000000000000"),10,3)),"0"))))&amp;","&amp;TEXT(ROUND((ROUND(Retenciones!$D203,2)-INT(ROUND(Retenciones!$D203,2)))*100,0),"00"),"")</f>
        <v/>
      </c>
      <c r="E6753" s="37"/>
    </row>
    <row r="6754" spans="2:5">
      <c r="B6754" s="36"/>
      <c r="C6754" s="38" t="s">
        <v>140</v>
      </c>
      <c r="D6754" s="39" t="str">
        <f>IF(Retenciones!$A203&lt;&gt;"","NO","")</f>
        <v/>
      </c>
      <c r="E6754" s="37"/>
    </row>
    <row r="6755" spans="2:5">
      <c r="B6755" s="36"/>
      <c r="C6755" s="38" t="s">
        <v>141</v>
      </c>
      <c r="D6755" s="43" t="str">
        <f>IF(Retenciones!$A203&lt;&gt;"","$ "&amp;IF(MID(TEXT(INT(ROUND(Retenciones!$K203,2)),"000000000000"),1,3)&lt;&gt;"000",TEXT(VALUE(MID(TEXT(INT(ROUND(Retenciones!$K203,2)),"000000000000"),1,3)),"0")&amp;"."&amp;MID(TEXT(INT(ROUND(Retenciones!$K203,2)),"000000000000"),4,3)&amp;"."&amp;MID(TEXT(INT(ROUND(Retenciones!$K203,2)),"000000000000"),7,3)&amp;"."&amp;MID(TEXT(INT(ROUND(Retenciones!$K203,2)),"000000000000"),10,3),IF(MID(TEXT(INT(ROUND(Retenciones!$K203,2)),"000000000000"),4,3)&lt;&gt;"000",TEXT(VALUE(MID(TEXT(INT(ROUND(Retenciones!$K203,2)),"000000000000"),4,3)),"0")&amp;"."&amp;MID(TEXT(INT(ROUND(Retenciones!$K203,2)),"000000000000"),7,3)&amp;"."&amp;MID(TEXT(INT(ROUND(Retenciones!$K203,2)),"000000000000"),10,3),IF(MID(TEXT(INT(ROUND(Retenciones!$K203,2)),"000000000000"),7,3)&lt;&gt;"000",TEXT(VALUE(MID(TEXT(INT(ROUND(Retenciones!$K203,2)),"000000000000"),7,3)),"0")&amp;"."&amp;MID(TEXT(INT(ROUND(Retenciones!$K203,2)),"000000000000"),10,3),TEXT(VALUE(MID(TEXT(INT(ROUND(Retenciones!$K203,2)),"000000000000"),10,3)),"0"))))&amp;","&amp;TEXT(ROUND((ROUND(Retenciones!$K203,2)-INT(ROUND(Retenciones!$K203,2)))*100,0),"00"),"")</f>
        <v/>
      </c>
      <c r="E6755" s="37"/>
    </row>
    <row r="6756" spans="2:5">
      <c r="B6756" s="36"/>
      <c r="E6756" s="37"/>
    </row>
    <row r="6757" spans="2:5">
      <c r="B6757" s="36"/>
      <c r="E6757" s="37"/>
    </row>
    <row r="6758" spans="2:5">
      <c r="B6758" s="36"/>
      <c r="C6758" s="44" t="s">
        <v>142</v>
      </c>
      <c r="D6758" s="45"/>
      <c r="E6758" s="37"/>
    </row>
    <row r="6759" spans="2:5">
      <c r="B6759" s="36"/>
      <c r="E6759" s="37"/>
    </row>
    <row r="6760" spans="2:5">
      <c r="B6760" s="36"/>
      <c r="C6760" s="38" t="s">
        <v>143</v>
      </c>
      <c r="D6760" s="39" t="str">
        <f>IF(Retenciones!$A203&lt;&gt;"",'Datos del Cliente'!$C$7,"")</f>
        <v/>
      </c>
      <c r="E6760" s="37"/>
    </row>
    <row r="6761" spans="2:5">
      <c r="B6761" s="36"/>
      <c r="C6761" s="38" t="s">
        <v>144</v>
      </c>
      <c r="D6761" s="39" t="str">
        <f>IF(Retenciones!$A203&lt;&gt;"",'Datos del Cliente'!$C$14,"")</f>
        <v/>
      </c>
      <c r="E6761" s="37"/>
    </row>
    <row r="6762" spans="2:5">
      <c r="B6762" s="36"/>
      <c r="E6762" s="37"/>
    </row>
    <row r="6763" spans="2:5" ht="15" customHeight="1">
      <c r="B6763" s="36"/>
      <c r="C6763" s="84" t="s">
        <v>145</v>
      </c>
      <c r="D6763" s="84"/>
      <c r="E6763" s="37"/>
    </row>
    <row r="6764" spans="2:5">
      <c r="B6764" s="36"/>
      <c r="C6764" s="84"/>
      <c r="D6764" s="84"/>
      <c r="E6764" s="37"/>
    </row>
    <row r="6765" spans="2:5">
      <c r="B6765" s="36"/>
      <c r="C6765" s="84"/>
      <c r="D6765" s="84"/>
      <c r="E6765" s="37"/>
    </row>
    <row r="6766" spans="2:5">
      <c r="B6766" s="46"/>
      <c r="C6766" s="47"/>
      <c r="D6766" s="47"/>
      <c r="E6766" s="48"/>
    </row>
    <row r="6768" spans="2:5" ht="25.5" customHeight="1">
      <c r="B6768" s="34"/>
      <c r="C6768" s="85" t="s">
        <v>127</v>
      </c>
      <c r="D6768" s="85"/>
      <c r="E6768" s="35"/>
    </row>
    <row r="6769" spans="2:5">
      <c r="B6769" s="36"/>
      <c r="E6769" s="37"/>
    </row>
    <row r="6770" spans="2:5">
      <c r="B6770" s="36"/>
      <c r="C6770" s="38" t="s">
        <v>128</v>
      </c>
      <c r="D6770" s="39" t="str">
        <f>IF(Retenciones!$A204&lt;&gt;"","0000-"&amp;TEXT(Retenciones!$I204,"YYYY")&amp;"-"&amp;TEXT((N('Datos del Cliente'!$C$17)+COUNTIF(Retenciones!$A$5:$A204,"&lt;&gt;")),"000000"),"")</f>
        <v/>
      </c>
      <c r="E6770" s="37"/>
    </row>
    <row r="6771" spans="2:5">
      <c r="B6771" s="36"/>
      <c r="C6771" s="38" t="s">
        <v>129</v>
      </c>
      <c r="D6771" s="39" t="str">
        <f>IF(Retenciones!$A204&lt;&gt;"",TEXT(Retenciones!$I204,"DD/MM/YYYY"),"")</f>
        <v/>
      </c>
      <c r="E6771" s="37"/>
    </row>
    <row r="6772" spans="2:5">
      <c r="B6772" s="36"/>
      <c r="E6772" s="37"/>
    </row>
    <row r="6773" spans="2:5">
      <c r="B6773" s="36"/>
      <c r="C6773" s="86" t="s">
        <v>130</v>
      </c>
      <c r="D6773" s="86"/>
      <c r="E6773" s="37"/>
    </row>
    <row r="6774" spans="2:5">
      <c r="B6774" s="36"/>
      <c r="C6774" s="38" t="s">
        <v>131</v>
      </c>
      <c r="D6774" s="39" t="str">
        <f>IF(Retenciones!$A204&lt;&gt;"",'Datos del Cliente'!$C$7,"")</f>
        <v/>
      </c>
      <c r="E6774" s="37"/>
    </row>
    <row r="6775" spans="2:5">
      <c r="B6775" s="36"/>
      <c r="C6775" s="38" t="s">
        <v>132</v>
      </c>
      <c r="D6775" s="40" t="str">
        <f>IFERROR(IF(Retenciones!$A204&lt;&gt;"",+('Datos del Cliente'!$C$8),""),"")</f>
        <v/>
      </c>
      <c r="E6775" s="37"/>
    </row>
    <row r="6776" spans="2:5" ht="25.5" customHeight="1">
      <c r="B6776" s="36"/>
      <c r="C6776" s="38" t="s">
        <v>133</v>
      </c>
      <c r="D6776" s="41" t="str">
        <f>IF(Retenciones!$A204&lt;&gt;"",'Datos del Cliente'!$C$9&amp;IF('Datos del Cliente'!$C$10="",""," "&amp;'Datos del Cliente'!$C$10)&amp;" Localidad: "&amp;'Datos del Cliente'!$C$11&amp;" Provincia: "&amp;IF(ISNUMBER(SEARCH(" - ",'Datos del Cliente'!$C$12)),MID('Datos del Cliente'!$C$12,SEARCH(" - ",'Datos del Cliente'!$C$12)+3,255),'Datos del Cliente'!$C$12)&amp;" C.P.: "&amp;'Datos del Cliente'!$C$13,"")</f>
        <v/>
      </c>
      <c r="E6776" s="37"/>
    </row>
    <row r="6777" spans="2:5">
      <c r="B6777" s="36"/>
      <c r="E6777" s="37"/>
    </row>
    <row r="6778" spans="2:5">
      <c r="B6778" s="36"/>
      <c r="C6778" s="86" t="s">
        <v>134</v>
      </c>
      <c r="D6778" s="86"/>
      <c r="E6778" s="37"/>
    </row>
    <row r="6779" spans="2:5">
      <c r="B6779" s="36"/>
      <c r="C6779" s="38" t="s">
        <v>131</v>
      </c>
      <c r="D6779" s="39" t="str">
        <f>IFERROR(IF(Retenciones!$A204&lt;&gt;"",INDEX('Sujetos Retenidos'!$B$5:$B$204,MATCH(Retenciones!$O204,'Sujetos Retenidos'!$A$5:$A$204,0)),""),"")</f>
        <v/>
      </c>
      <c r="E6779" s="37"/>
    </row>
    <row r="6780" spans="2:5">
      <c r="B6780" s="36"/>
      <c r="C6780" s="38" t="s">
        <v>132</v>
      </c>
      <c r="D6780" s="40" t="str">
        <f>IFERROR(IF(Retenciones!$A204&lt;&gt;"",+INDEX('Sujetos Retenidos'!$A$5:$A$204,MATCH(Retenciones!$O204,'Sujetos Retenidos'!$A$5:$A$204,0)),""),"")</f>
        <v/>
      </c>
      <c r="E6780" s="37"/>
    </row>
    <row r="6781" spans="2:5" ht="25.5" customHeight="1">
      <c r="B6781" s="36"/>
      <c r="C6781" s="38" t="s">
        <v>133</v>
      </c>
      <c r="D6781" s="41" t="str">
        <f>IFERROR(IF(Retenciones!$A204&lt;&gt;"",INDEX('Sujetos Retenidos'!$C$5:$C$204,MATCH(Retenciones!$O204,'Sujetos Retenidos'!$A$5:$A$204,0))&amp;" Localidad: "&amp;INDEX('Sujetos Retenidos'!$D$5:$D$204,MATCH(Retenciones!$O204,'Sujetos Retenidos'!$A$5:$A$204,0))&amp;" Provincia: "&amp;IF(ISNUMBER(SEARCH(" - ",INDEX('Sujetos Retenidos'!$E$5:$E$204,MATCH(Retenciones!$O204,'Sujetos Retenidos'!$A$5:$A$204,0)))),MID(INDEX('Sujetos Retenidos'!$E$5:$E$204,MATCH(Retenciones!$O204,'Sujetos Retenidos'!$A$5:$A$204,0)),SEARCH(" - ",INDEX('Sujetos Retenidos'!$E$5:$E$204,MATCH(Retenciones!$O204,'Sujetos Retenidos'!$A$5:$A$204,0)))+3,255),INDEX('Sujetos Retenidos'!$E$5:$E$204,MATCH(Retenciones!$O204,'Sujetos Retenidos'!$A$5:$A$204,0)))&amp;" C.P.: "&amp;INDEX('Sujetos Retenidos'!$F$5:$F$204,MATCH(Retenciones!$O204,'Sujetos Retenidos'!$A$5:$A$204,0)),""),"")</f>
        <v/>
      </c>
      <c r="E6781" s="37"/>
    </row>
    <row r="6782" spans="2:5">
      <c r="B6782" s="36"/>
      <c r="E6782" s="37"/>
    </row>
    <row r="6783" spans="2:5">
      <c r="B6783" s="36"/>
      <c r="C6783" s="86" t="s">
        <v>135</v>
      </c>
      <c r="D6783" s="86"/>
      <c r="E6783" s="37"/>
    </row>
    <row r="6784" spans="2:5" ht="21.75" customHeight="1">
      <c r="B6784" s="36"/>
      <c r="C6784" s="38" t="s">
        <v>136</v>
      </c>
      <c r="D6784" s="41" t="str">
        <f>IF(Retenciones!$A204&lt;&gt;"",SUBSTITUTE(IF(ISNUMBER(SEARCH(" (",IF(ISNUMBER(SEARCH(" - ",Retenciones!$E204)),MID(Retenciones!$E204,SEARCH(" - ",Retenciones!$E204)+3,255),Retenciones!$E204))),LEFT(IF(ISNUMBER(SEARCH(" - ",Retenciones!$E204)),MID(Retenciones!$E204,SEARCH(" - ",Retenciones!$E204)+3,255),Retenciones!$E204),SEARCH(" (",IF(ISNUMBER(SEARCH(" - ",Retenciones!$E204)),MID(Retenciones!$E204,SEARCH(" - ",Retenciones!$E204)+3,255),Retenciones!$E204))-1),IF(ISNUMBER(SEARCH(" - ",Retenciones!$E204)),MID(Retenciones!$E204,SEARCH(" - ",Retenciones!$E204)+3,255),Retenciones!$E204)),"—","-"),"")</f>
        <v/>
      </c>
      <c r="E6784" s="37"/>
    </row>
    <row r="6785" spans="2:5" ht="21.75" customHeight="1">
      <c r="B6785" s="36"/>
      <c r="C6785" s="38" t="s">
        <v>137</v>
      </c>
      <c r="D6785" s="41" t="str">
        <f>IF(Retenciones!$A204&lt;&gt;"",IF(ISNUMBER(SEARCH(" - ",Retenciones!$F204)),MID(Retenciones!$F204,SEARCH(" - ",Retenciones!$F204)+3,255),Retenciones!$F204),"")</f>
        <v/>
      </c>
      <c r="E6785" s="37"/>
    </row>
    <row r="6786" spans="2:5" ht="21.75" customHeight="1">
      <c r="B6786" s="36"/>
      <c r="C6786" s="38" t="s">
        <v>138</v>
      </c>
      <c r="D6786" s="41" t="str">
        <f>IF(Retenciones!$A204&lt;&gt;"",Retenciones!$A204&amp;" Nro. "&amp;TEXT(Retenciones!$C204,"000000000000"),"")</f>
        <v/>
      </c>
      <c r="E6786" s="37"/>
    </row>
    <row r="6787" spans="2:5">
      <c r="B6787" s="36"/>
      <c r="C6787" s="38" t="s">
        <v>139</v>
      </c>
      <c r="D6787" s="42" t="str">
        <f>IF(Retenciones!$A204&lt;&gt;"","$ "&amp;IF(MID(TEXT(INT(ROUND(Retenciones!$D204,2)),"000000000000"),1,3)&lt;&gt;"000",TEXT(VALUE(MID(TEXT(INT(ROUND(Retenciones!$D204,2)),"000000000000"),1,3)),"0")&amp;"."&amp;MID(TEXT(INT(ROUND(Retenciones!$D204,2)),"000000000000"),4,3)&amp;"."&amp;MID(TEXT(INT(ROUND(Retenciones!$D204,2)),"000000000000"),7,3)&amp;"."&amp;MID(TEXT(INT(ROUND(Retenciones!$D204,2)),"000000000000"),10,3),IF(MID(TEXT(INT(ROUND(Retenciones!$D204,2)),"000000000000"),4,3)&lt;&gt;"000",TEXT(VALUE(MID(TEXT(INT(ROUND(Retenciones!$D204,2)),"000000000000"),4,3)),"0")&amp;"."&amp;MID(TEXT(INT(ROUND(Retenciones!$D204,2)),"000000000000"),7,3)&amp;"."&amp;MID(TEXT(INT(ROUND(Retenciones!$D204,2)),"000000000000"),10,3),IF(MID(TEXT(INT(ROUND(Retenciones!$D204,2)),"000000000000"),7,3)&lt;&gt;"000",TEXT(VALUE(MID(TEXT(INT(ROUND(Retenciones!$D204,2)),"000000000000"),7,3)),"0")&amp;"."&amp;MID(TEXT(INT(ROUND(Retenciones!$D204,2)),"000000000000"),10,3),TEXT(VALUE(MID(TEXT(INT(ROUND(Retenciones!$D204,2)),"000000000000"),10,3)),"0"))))&amp;","&amp;TEXT(ROUND((ROUND(Retenciones!$D204,2)-INT(ROUND(Retenciones!$D204,2)))*100,0),"00"),"")</f>
        <v/>
      </c>
      <c r="E6787" s="37"/>
    </row>
    <row r="6788" spans="2:5">
      <c r="B6788" s="36"/>
      <c r="C6788" s="38" t="s">
        <v>140</v>
      </c>
      <c r="D6788" s="39" t="str">
        <f>IF(Retenciones!$A204&lt;&gt;"","NO","")</f>
        <v/>
      </c>
      <c r="E6788" s="37"/>
    </row>
    <row r="6789" spans="2:5">
      <c r="B6789" s="36"/>
      <c r="C6789" s="38" t="s">
        <v>141</v>
      </c>
      <c r="D6789" s="43" t="str">
        <f>IF(Retenciones!$A204&lt;&gt;"","$ "&amp;IF(MID(TEXT(INT(ROUND(Retenciones!$K204,2)),"000000000000"),1,3)&lt;&gt;"000",TEXT(VALUE(MID(TEXT(INT(ROUND(Retenciones!$K204,2)),"000000000000"),1,3)),"0")&amp;"."&amp;MID(TEXT(INT(ROUND(Retenciones!$K204,2)),"000000000000"),4,3)&amp;"."&amp;MID(TEXT(INT(ROUND(Retenciones!$K204,2)),"000000000000"),7,3)&amp;"."&amp;MID(TEXT(INT(ROUND(Retenciones!$K204,2)),"000000000000"),10,3),IF(MID(TEXT(INT(ROUND(Retenciones!$K204,2)),"000000000000"),4,3)&lt;&gt;"000",TEXT(VALUE(MID(TEXT(INT(ROUND(Retenciones!$K204,2)),"000000000000"),4,3)),"0")&amp;"."&amp;MID(TEXT(INT(ROUND(Retenciones!$K204,2)),"000000000000"),7,3)&amp;"."&amp;MID(TEXT(INT(ROUND(Retenciones!$K204,2)),"000000000000"),10,3),IF(MID(TEXT(INT(ROUND(Retenciones!$K204,2)),"000000000000"),7,3)&lt;&gt;"000",TEXT(VALUE(MID(TEXT(INT(ROUND(Retenciones!$K204,2)),"000000000000"),7,3)),"0")&amp;"."&amp;MID(TEXT(INT(ROUND(Retenciones!$K204,2)),"000000000000"),10,3),TEXT(VALUE(MID(TEXT(INT(ROUND(Retenciones!$K204,2)),"000000000000"),10,3)),"0"))))&amp;","&amp;TEXT(ROUND((ROUND(Retenciones!$K204,2)-INT(ROUND(Retenciones!$K204,2)))*100,0),"00"),"")</f>
        <v/>
      </c>
      <c r="E6789" s="37"/>
    </row>
    <row r="6790" spans="2:5">
      <c r="B6790" s="36"/>
      <c r="E6790" s="37"/>
    </row>
    <row r="6791" spans="2:5">
      <c r="B6791" s="36"/>
      <c r="E6791" s="37"/>
    </row>
    <row r="6792" spans="2:5">
      <c r="B6792" s="36"/>
      <c r="C6792" s="44" t="s">
        <v>142</v>
      </c>
      <c r="D6792" s="45"/>
      <c r="E6792" s="37"/>
    </row>
    <row r="6793" spans="2:5">
      <c r="B6793" s="36"/>
      <c r="E6793" s="37"/>
    </row>
    <row r="6794" spans="2:5">
      <c r="B6794" s="36"/>
      <c r="C6794" s="38" t="s">
        <v>143</v>
      </c>
      <c r="D6794" s="39" t="str">
        <f>IF(Retenciones!$A204&lt;&gt;"",'Datos del Cliente'!$C$7,"")</f>
        <v/>
      </c>
      <c r="E6794" s="37"/>
    </row>
    <row r="6795" spans="2:5">
      <c r="B6795" s="36"/>
      <c r="C6795" s="38" t="s">
        <v>144</v>
      </c>
      <c r="D6795" s="39" t="str">
        <f>IF(Retenciones!$A204&lt;&gt;"",'Datos del Cliente'!$C$14,"")</f>
        <v/>
      </c>
      <c r="E6795" s="37"/>
    </row>
    <row r="6796" spans="2:5">
      <c r="B6796" s="36"/>
      <c r="E6796" s="37"/>
    </row>
    <row r="6797" spans="2:5" ht="15" customHeight="1">
      <c r="B6797" s="36"/>
      <c r="C6797" s="84" t="s">
        <v>145</v>
      </c>
      <c r="D6797" s="84"/>
      <c r="E6797" s="37"/>
    </row>
    <row r="6798" spans="2:5">
      <c r="B6798" s="36"/>
      <c r="C6798" s="84"/>
      <c r="D6798" s="84"/>
      <c r="E6798" s="37"/>
    </row>
    <row r="6799" spans="2:5">
      <c r="B6799" s="36"/>
      <c r="C6799" s="84"/>
      <c r="D6799" s="84"/>
      <c r="E6799" s="37"/>
    </row>
    <row r="6800" spans="2:5">
      <c r="B6800" s="46"/>
      <c r="C6800" s="47"/>
      <c r="D6800" s="47"/>
      <c r="E6800" s="48"/>
    </row>
  </sheetData>
  <sheetProtection sheet="1" objects="1" scenarios="1"/>
  <mergeCells count="1000">
    <mergeCell ref="C2:D2"/>
    <mergeCell ref="C7:D7"/>
    <mergeCell ref="C12:D12"/>
    <mergeCell ref="C17:D17"/>
    <mergeCell ref="C31:D33"/>
    <mergeCell ref="C36:D36"/>
    <mergeCell ref="C41:D41"/>
    <mergeCell ref="C46:D46"/>
    <mergeCell ref="C51:D51"/>
    <mergeCell ref="C65:D67"/>
    <mergeCell ref="C70:D70"/>
    <mergeCell ref="C75:D75"/>
    <mergeCell ref="C80:D80"/>
    <mergeCell ref="C85:D85"/>
    <mergeCell ref="C99:D101"/>
    <mergeCell ref="C104:D104"/>
    <mergeCell ref="C109:D109"/>
    <mergeCell ref="C114:D114"/>
    <mergeCell ref="C119:D119"/>
    <mergeCell ref="C133:D135"/>
    <mergeCell ref="C138:D138"/>
    <mergeCell ref="C143:D143"/>
    <mergeCell ref="C148:D148"/>
    <mergeCell ref="C153:D153"/>
    <mergeCell ref="C167:D169"/>
    <mergeCell ref="C172:D172"/>
    <mergeCell ref="C177:D177"/>
    <mergeCell ref="C182:D182"/>
    <mergeCell ref="C187:D187"/>
    <mergeCell ref="C201:D203"/>
    <mergeCell ref="C206:D206"/>
    <mergeCell ref="C211:D211"/>
    <mergeCell ref="C216:D216"/>
    <mergeCell ref="C221:D221"/>
    <mergeCell ref="C235:D237"/>
    <mergeCell ref="C240:D240"/>
    <mergeCell ref="C245:D245"/>
    <mergeCell ref="C250:D250"/>
    <mergeCell ref="C255:D255"/>
    <mergeCell ref="C269:D271"/>
    <mergeCell ref="C274:D274"/>
    <mergeCell ref="C279:D279"/>
    <mergeCell ref="C284:D284"/>
    <mergeCell ref="C289:D289"/>
    <mergeCell ref="C303:D305"/>
    <mergeCell ref="C308:D308"/>
    <mergeCell ref="C313:D313"/>
    <mergeCell ref="C318:D318"/>
    <mergeCell ref="C323:D323"/>
    <mergeCell ref="C337:D339"/>
    <mergeCell ref="C342:D342"/>
    <mergeCell ref="C347:D347"/>
    <mergeCell ref="C352:D352"/>
    <mergeCell ref="C357:D357"/>
    <mergeCell ref="C371:D373"/>
    <mergeCell ref="C376:D376"/>
    <mergeCell ref="C381:D381"/>
    <mergeCell ref="C386:D386"/>
    <mergeCell ref="C391:D391"/>
    <mergeCell ref="C405:D407"/>
    <mergeCell ref="C410:D410"/>
    <mergeCell ref="C415:D415"/>
    <mergeCell ref="C420:D420"/>
    <mergeCell ref="C425:D425"/>
    <mergeCell ref="C439:D441"/>
    <mergeCell ref="C444:D444"/>
    <mergeCell ref="C449:D449"/>
    <mergeCell ref="C454:D454"/>
    <mergeCell ref="C459:D459"/>
    <mergeCell ref="C473:D475"/>
    <mergeCell ref="C478:D478"/>
    <mergeCell ref="C483:D483"/>
    <mergeCell ref="C488:D488"/>
    <mergeCell ref="C493:D493"/>
    <mergeCell ref="C507:D509"/>
    <mergeCell ref="C512:D512"/>
    <mergeCell ref="C517:D517"/>
    <mergeCell ref="C522:D522"/>
    <mergeCell ref="C527:D527"/>
    <mergeCell ref="C541:D543"/>
    <mergeCell ref="C546:D546"/>
    <mergeCell ref="C551:D551"/>
    <mergeCell ref="C556:D556"/>
    <mergeCell ref="C561:D561"/>
    <mergeCell ref="C575:D577"/>
    <mergeCell ref="C580:D580"/>
    <mergeCell ref="C585:D585"/>
    <mergeCell ref="C590:D590"/>
    <mergeCell ref="C595:D595"/>
    <mergeCell ref="C609:D611"/>
    <mergeCell ref="C614:D614"/>
    <mergeCell ref="C619:D619"/>
    <mergeCell ref="C624:D624"/>
    <mergeCell ref="C629:D629"/>
    <mergeCell ref="C643:D645"/>
    <mergeCell ref="C648:D648"/>
    <mergeCell ref="C653:D653"/>
    <mergeCell ref="C658:D658"/>
    <mergeCell ref="C663:D663"/>
    <mergeCell ref="C677:D679"/>
    <mergeCell ref="C682:D682"/>
    <mergeCell ref="C687:D687"/>
    <mergeCell ref="C692:D692"/>
    <mergeCell ref="C697:D697"/>
    <mergeCell ref="C711:D713"/>
    <mergeCell ref="C716:D716"/>
    <mergeCell ref="C721:D721"/>
    <mergeCell ref="C726:D726"/>
    <mergeCell ref="C731:D731"/>
    <mergeCell ref="C745:D747"/>
    <mergeCell ref="C750:D750"/>
    <mergeCell ref="C755:D755"/>
    <mergeCell ref="C760:D760"/>
    <mergeCell ref="C765:D765"/>
    <mergeCell ref="C779:D781"/>
    <mergeCell ref="C784:D784"/>
    <mergeCell ref="C789:D789"/>
    <mergeCell ref="C794:D794"/>
    <mergeCell ref="C799:D799"/>
    <mergeCell ref="C813:D815"/>
    <mergeCell ref="C818:D818"/>
    <mergeCell ref="C823:D823"/>
    <mergeCell ref="C828:D828"/>
    <mergeCell ref="C833:D833"/>
    <mergeCell ref="C847:D849"/>
    <mergeCell ref="C852:D852"/>
    <mergeCell ref="C857:D857"/>
    <mergeCell ref="C862:D862"/>
    <mergeCell ref="C867:D867"/>
    <mergeCell ref="C881:D883"/>
    <mergeCell ref="C886:D886"/>
    <mergeCell ref="C891:D891"/>
    <mergeCell ref="C896:D896"/>
    <mergeCell ref="C901:D901"/>
    <mergeCell ref="C915:D917"/>
    <mergeCell ref="C920:D920"/>
    <mergeCell ref="C925:D925"/>
    <mergeCell ref="C930:D930"/>
    <mergeCell ref="C935:D935"/>
    <mergeCell ref="C949:D951"/>
    <mergeCell ref="C954:D954"/>
    <mergeCell ref="C959:D959"/>
    <mergeCell ref="C964:D964"/>
    <mergeCell ref="C969:D969"/>
    <mergeCell ref="C983:D985"/>
    <mergeCell ref="C988:D988"/>
    <mergeCell ref="C993:D993"/>
    <mergeCell ref="C998:D998"/>
    <mergeCell ref="C1003:D1003"/>
    <mergeCell ref="C1017:D1019"/>
    <mergeCell ref="C1022:D1022"/>
    <mergeCell ref="C1027:D1027"/>
    <mergeCell ref="C1032:D1032"/>
    <mergeCell ref="C1037:D1037"/>
    <mergeCell ref="C1051:D1053"/>
    <mergeCell ref="C1056:D1056"/>
    <mergeCell ref="C1061:D1061"/>
    <mergeCell ref="C1066:D1066"/>
    <mergeCell ref="C1071:D1071"/>
    <mergeCell ref="C1085:D1087"/>
    <mergeCell ref="C1090:D1090"/>
    <mergeCell ref="C1095:D1095"/>
    <mergeCell ref="C1100:D1100"/>
    <mergeCell ref="C1105:D1105"/>
    <mergeCell ref="C1119:D1121"/>
    <mergeCell ref="C1124:D1124"/>
    <mergeCell ref="C1129:D1129"/>
    <mergeCell ref="C1134:D1134"/>
    <mergeCell ref="C1139:D1139"/>
    <mergeCell ref="C1153:D1155"/>
    <mergeCell ref="C1158:D1158"/>
    <mergeCell ref="C1163:D1163"/>
    <mergeCell ref="C1168:D1168"/>
    <mergeCell ref="C1173:D1173"/>
    <mergeCell ref="C1187:D1189"/>
    <mergeCell ref="C1192:D1192"/>
    <mergeCell ref="C1197:D1197"/>
    <mergeCell ref="C1202:D1202"/>
    <mergeCell ref="C1207:D1207"/>
    <mergeCell ref="C1221:D1223"/>
    <mergeCell ref="C1226:D1226"/>
    <mergeCell ref="C1231:D1231"/>
    <mergeCell ref="C1236:D1236"/>
    <mergeCell ref="C1241:D1241"/>
    <mergeCell ref="C1255:D1257"/>
    <mergeCell ref="C1260:D1260"/>
    <mergeCell ref="C1265:D1265"/>
    <mergeCell ref="C1270:D1270"/>
    <mergeCell ref="C1275:D1275"/>
    <mergeCell ref="C1289:D1291"/>
    <mergeCell ref="C1294:D1294"/>
    <mergeCell ref="C1299:D1299"/>
    <mergeCell ref="C1304:D1304"/>
    <mergeCell ref="C1309:D1309"/>
    <mergeCell ref="C1323:D1325"/>
    <mergeCell ref="C1328:D1328"/>
    <mergeCell ref="C1333:D1333"/>
    <mergeCell ref="C1338:D1338"/>
    <mergeCell ref="C1343:D1343"/>
    <mergeCell ref="C1357:D1359"/>
    <mergeCell ref="C1362:D1362"/>
    <mergeCell ref="C1367:D1367"/>
    <mergeCell ref="C1372:D1372"/>
    <mergeCell ref="C1377:D1377"/>
    <mergeCell ref="C1391:D1393"/>
    <mergeCell ref="C1396:D1396"/>
    <mergeCell ref="C1401:D1401"/>
    <mergeCell ref="C1406:D1406"/>
    <mergeCell ref="C1411:D1411"/>
    <mergeCell ref="C1425:D1427"/>
    <mergeCell ref="C1430:D1430"/>
    <mergeCell ref="C1435:D1435"/>
    <mergeCell ref="C1440:D1440"/>
    <mergeCell ref="C1445:D1445"/>
    <mergeCell ref="C1459:D1461"/>
    <mergeCell ref="C1464:D1464"/>
    <mergeCell ref="C1469:D1469"/>
    <mergeCell ref="C1474:D1474"/>
    <mergeCell ref="C1479:D1479"/>
    <mergeCell ref="C1493:D1495"/>
    <mergeCell ref="C1498:D1498"/>
    <mergeCell ref="C1503:D1503"/>
    <mergeCell ref="C1508:D1508"/>
    <mergeCell ref="C1513:D1513"/>
    <mergeCell ref="C1527:D1529"/>
    <mergeCell ref="C1532:D1532"/>
    <mergeCell ref="C1537:D1537"/>
    <mergeCell ref="C1542:D1542"/>
    <mergeCell ref="C1547:D1547"/>
    <mergeCell ref="C1561:D1563"/>
    <mergeCell ref="C1566:D1566"/>
    <mergeCell ref="C1571:D1571"/>
    <mergeCell ref="C1576:D1576"/>
    <mergeCell ref="C1581:D1581"/>
    <mergeCell ref="C1595:D1597"/>
    <mergeCell ref="C1600:D1600"/>
    <mergeCell ref="C1605:D1605"/>
    <mergeCell ref="C1610:D1610"/>
    <mergeCell ref="C1615:D1615"/>
    <mergeCell ref="C1629:D1631"/>
    <mergeCell ref="C1634:D1634"/>
    <mergeCell ref="C1639:D1639"/>
    <mergeCell ref="C1644:D1644"/>
    <mergeCell ref="C1649:D1649"/>
    <mergeCell ref="C1663:D1665"/>
    <mergeCell ref="C1668:D1668"/>
    <mergeCell ref="C1673:D1673"/>
    <mergeCell ref="C1678:D1678"/>
    <mergeCell ref="C1683:D1683"/>
    <mergeCell ref="C1697:D1699"/>
    <mergeCell ref="C1702:D1702"/>
    <mergeCell ref="C1707:D1707"/>
    <mergeCell ref="C1712:D1712"/>
    <mergeCell ref="C1717:D1717"/>
    <mergeCell ref="C1731:D1733"/>
    <mergeCell ref="C1736:D1736"/>
    <mergeCell ref="C1741:D1741"/>
    <mergeCell ref="C1746:D1746"/>
    <mergeCell ref="C1751:D1751"/>
    <mergeCell ref="C1765:D1767"/>
    <mergeCell ref="C1770:D1770"/>
    <mergeCell ref="C1775:D1775"/>
    <mergeCell ref="C1780:D1780"/>
    <mergeCell ref="C1785:D1785"/>
    <mergeCell ref="C1799:D1801"/>
    <mergeCell ref="C1804:D1804"/>
    <mergeCell ref="C1809:D1809"/>
    <mergeCell ref="C1814:D1814"/>
    <mergeCell ref="C1819:D1819"/>
    <mergeCell ref="C1833:D1835"/>
    <mergeCell ref="C1838:D1838"/>
    <mergeCell ref="C1843:D1843"/>
    <mergeCell ref="C1848:D1848"/>
    <mergeCell ref="C1853:D1853"/>
    <mergeCell ref="C1867:D1869"/>
    <mergeCell ref="C1872:D1872"/>
    <mergeCell ref="C1877:D1877"/>
    <mergeCell ref="C1882:D1882"/>
    <mergeCell ref="C1887:D1887"/>
    <mergeCell ref="C1901:D1903"/>
    <mergeCell ref="C1906:D1906"/>
    <mergeCell ref="C1911:D1911"/>
    <mergeCell ref="C1916:D1916"/>
    <mergeCell ref="C1921:D1921"/>
    <mergeCell ref="C1935:D1937"/>
    <mergeCell ref="C1940:D1940"/>
    <mergeCell ref="C1945:D1945"/>
    <mergeCell ref="C1950:D1950"/>
    <mergeCell ref="C1955:D1955"/>
    <mergeCell ref="C1969:D1971"/>
    <mergeCell ref="C1974:D1974"/>
    <mergeCell ref="C1979:D1979"/>
    <mergeCell ref="C1984:D1984"/>
    <mergeCell ref="C1989:D1989"/>
    <mergeCell ref="C2003:D2005"/>
    <mergeCell ref="C2008:D2008"/>
    <mergeCell ref="C2013:D2013"/>
    <mergeCell ref="C2018:D2018"/>
    <mergeCell ref="C2023:D2023"/>
    <mergeCell ref="C2037:D2039"/>
    <mergeCell ref="C2042:D2042"/>
    <mergeCell ref="C2047:D2047"/>
    <mergeCell ref="C2052:D2052"/>
    <mergeCell ref="C2057:D2057"/>
    <mergeCell ref="C2071:D2073"/>
    <mergeCell ref="C2076:D2076"/>
    <mergeCell ref="C2081:D2081"/>
    <mergeCell ref="C2086:D2086"/>
    <mergeCell ref="C2091:D2091"/>
    <mergeCell ref="C2105:D2107"/>
    <mergeCell ref="C2110:D2110"/>
    <mergeCell ref="C2115:D2115"/>
    <mergeCell ref="C2120:D2120"/>
    <mergeCell ref="C2125:D2125"/>
    <mergeCell ref="C2139:D2141"/>
    <mergeCell ref="C2144:D2144"/>
    <mergeCell ref="C2149:D2149"/>
    <mergeCell ref="C2154:D2154"/>
    <mergeCell ref="C2159:D2159"/>
    <mergeCell ref="C2173:D2175"/>
    <mergeCell ref="C2178:D2178"/>
    <mergeCell ref="C2183:D2183"/>
    <mergeCell ref="C2188:D2188"/>
    <mergeCell ref="C2193:D2193"/>
    <mergeCell ref="C2207:D2209"/>
    <mergeCell ref="C2212:D2212"/>
    <mergeCell ref="C2217:D2217"/>
    <mergeCell ref="C2222:D2222"/>
    <mergeCell ref="C2227:D2227"/>
    <mergeCell ref="C2241:D2243"/>
    <mergeCell ref="C2246:D2246"/>
    <mergeCell ref="C2251:D2251"/>
    <mergeCell ref="C2256:D2256"/>
    <mergeCell ref="C2261:D2261"/>
    <mergeCell ref="C2275:D2277"/>
    <mergeCell ref="C2280:D2280"/>
    <mergeCell ref="C2285:D2285"/>
    <mergeCell ref="C2290:D2290"/>
    <mergeCell ref="C2295:D2295"/>
    <mergeCell ref="C2309:D2311"/>
    <mergeCell ref="C2314:D2314"/>
    <mergeCell ref="C2319:D2319"/>
    <mergeCell ref="C2324:D2324"/>
    <mergeCell ref="C2329:D2329"/>
    <mergeCell ref="C2343:D2345"/>
    <mergeCell ref="C2348:D2348"/>
    <mergeCell ref="C2353:D2353"/>
    <mergeCell ref="C2358:D2358"/>
    <mergeCell ref="C2363:D2363"/>
    <mergeCell ref="C2377:D2379"/>
    <mergeCell ref="C2382:D2382"/>
    <mergeCell ref="C2387:D2387"/>
    <mergeCell ref="C2392:D2392"/>
    <mergeCell ref="C2397:D2397"/>
    <mergeCell ref="C2411:D2413"/>
    <mergeCell ref="C2416:D2416"/>
    <mergeCell ref="C2421:D2421"/>
    <mergeCell ref="C2426:D2426"/>
    <mergeCell ref="C2431:D2431"/>
    <mergeCell ref="C2445:D2447"/>
    <mergeCell ref="C2450:D2450"/>
    <mergeCell ref="C2455:D2455"/>
    <mergeCell ref="C2460:D2460"/>
    <mergeCell ref="C2465:D2465"/>
    <mergeCell ref="C2479:D2481"/>
    <mergeCell ref="C2484:D2484"/>
    <mergeCell ref="C2489:D2489"/>
    <mergeCell ref="C2494:D2494"/>
    <mergeCell ref="C2499:D2499"/>
    <mergeCell ref="C2513:D2515"/>
    <mergeCell ref="C2518:D2518"/>
    <mergeCell ref="C2523:D2523"/>
    <mergeCell ref="C2528:D2528"/>
    <mergeCell ref="C2533:D2533"/>
    <mergeCell ref="C2547:D2549"/>
    <mergeCell ref="C2552:D2552"/>
    <mergeCell ref="C2557:D2557"/>
    <mergeCell ref="C2562:D2562"/>
    <mergeCell ref="C2567:D2567"/>
    <mergeCell ref="C2581:D2583"/>
    <mergeCell ref="C2586:D2586"/>
    <mergeCell ref="C2591:D2591"/>
    <mergeCell ref="C2596:D2596"/>
    <mergeCell ref="C2601:D2601"/>
    <mergeCell ref="C2615:D2617"/>
    <mergeCell ref="C2620:D2620"/>
    <mergeCell ref="C2625:D2625"/>
    <mergeCell ref="C2630:D2630"/>
    <mergeCell ref="C2635:D2635"/>
    <mergeCell ref="C2649:D2651"/>
    <mergeCell ref="C2654:D2654"/>
    <mergeCell ref="C2659:D2659"/>
    <mergeCell ref="C2664:D2664"/>
    <mergeCell ref="C2669:D2669"/>
    <mergeCell ref="C2683:D2685"/>
    <mergeCell ref="C2688:D2688"/>
    <mergeCell ref="C2693:D2693"/>
    <mergeCell ref="C2698:D2698"/>
    <mergeCell ref="C2703:D2703"/>
    <mergeCell ref="C2717:D2719"/>
    <mergeCell ref="C2722:D2722"/>
    <mergeCell ref="C2727:D2727"/>
    <mergeCell ref="C2732:D2732"/>
    <mergeCell ref="C2737:D2737"/>
    <mergeCell ref="C2751:D2753"/>
    <mergeCell ref="C2756:D2756"/>
    <mergeCell ref="C2761:D2761"/>
    <mergeCell ref="C2766:D2766"/>
    <mergeCell ref="C2771:D2771"/>
    <mergeCell ref="C2785:D2787"/>
    <mergeCell ref="C2790:D2790"/>
    <mergeCell ref="C2795:D2795"/>
    <mergeCell ref="C2800:D2800"/>
    <mergeCell ref="C2805:D2805"/>
    <mergeCell ref="C2819:D2821"/>
    <mergeCell ref="C2824:D2824"/>
    <mergeCell ref="C2829:D2829"/>
    <mergeCell ref="C2834:D2834"/>
    <mergeCell ref="C2839:D2839"/>
    <mergeCell ref="C2853:D2855"/>
    <mergeCell ref="C2858:D2858"/>
    <mergeCell ref="C2863:D2863"/>
    <mergeCell ref="C2868:D2868"/>
    <mergeCell ref="C2873:D2873"/>
    <mergeCell ref="C2887:D2889"/>
    <mergeCell ref="C2892:D2892"/>
    <mergeCell ref="C2897:D2897"/>
    <mergeCell ref="C2902:D2902"/>
    <mergeCell ref="C2907:D2907"/>
    <mergeCell ref="C2921:D2923"/>
    <mergeCell ref="C2926:D2926"/>
    <mergeCell ref="C2931:D2931"/>
    <mergeCell ref="C2936:D2936"/>
    <mergeCell ref="C2941:D2941"/>
    <mergeCell ref="C2955:D2957"/>
    <mergeCell ref="C2960:D2960"/>
    <mergeCell ref="C2965:D2965"/>
    <mergeCell ref="C2970:D2970"/>
    <mergeCell ref="C2975:D2975"/>
    <mergeCell ref="C2989:D2991"/>
    <mergeCell ref="C2994:D2994"/>
    <mergeCell ref="C2999:D2999"/>
    <mergeCell ref="C3004:D3004"/>
    <mergeCell ref="C3009:D3009"/>
    <mergeCell ref="C3023:D3025"/>
    <mergeCell ref="C3028:D3028"/>
    <mergeCell ref="C3033:D3033"/>
    <mergeCell ref="C3038:D3038"/>
    <mergeCell ref="C3043:D3043"/>
    <mergeCell ref="C3057:D3059"/>
    <mergeCell ref="C3062:D3062"/>
    <mergeCell ref="C3067:D3067"/>
    <mergeCell ref="C3072:D3072"/>
    <mergeCell ref="C3077:D3077"/>
    <mergeCell ref="C3091:D3093"/>
    <mergeCell ref="C3096:D3096"/>
    <mergeCell ref="C3101:D3101"/>
    <mergeCell ref="C3106:D3106"/>
    <mergeCell ref="C3111:D3111"/>
    <mergeCell ref="C3125:D3127"/>
    <mergeCell ref="C3130:D3130"/>
    <mergeCell ref="C3135:D3135"/>
    <mergeCell ref="C3140:D3140"/>
    <mergeCell ref="C3145:D3145"/>
    <mergeCell ref="C3159:D3161"/>
    <mergeCell ref="C3164:D3164"/>
    <mergeCell ref="C3169:D3169"/>
    <mergeCell ref="C3174:D3174"/>
    <mergeCell ref="C3179:D3179"/>
    <mergeCell ref="C3193:D3195"/>
    <mergeCell ref="C3198:D3198"/>
    <mergeCell ref="C3203:D3203"/>
    <mergeCell ref="C3208:D3208"/>
    <mergeCell ref="C3213:D3213"/>
    <mergeCell ref="C3227:D3229"/>
    <mergeCell ref="C3232:D3232"/>
    <mergeCell ref="C3237:D3237"/>
    <mergeCell ref="C3242:D3242"/>
    <mergeCell ref="C3247:D3247"/>
    <mergeCell ref="C3261:D3263"/>
    <mergeCell ref="C3266:D3266"/>
    <mergeCell ref="C3271:D3271"/>
    <mergeCell ref="C3276:D3276"/>
    <mergeCell ref="C3281:D3281"/>
    <mergeCell ref="C3295:D3297"/>
    <mergeCell ref="C3300:D3300"/>
    <mergeCell ref="C3305:D3305"/>
    <mergeCell ref="C3310:D3310"/>
    <mergeCell ref="C3315:D3315"/>
    <mergeCell ref="C3329:D3331"/>
    <mergeCell ref="C3334:D3334"/>
    <mergeCell ref="C3339:D3339"/>
    <mergeCell ref="C3344:D3344"/>
    <mergeCell ref="C3349:D3349"/>
    <mergeCell ref="C3363:D3365"/>
    <mergeCell ref="C3368:D3368"/>
    <mergeCell ref="C3373:D3373"/>
    <mergeCell ref="C3378:D3378"/>
    <mergeCell ref="C3383:D3383"/>
    <mergeCell ref="C3397:D3399"/>
    <mergeCell ref="C3402:D3402"/>
    <mergeCell ref="C3407:D3407"/>
    <mergeCell ref="C3412:D3412"/>
    <mergeCell ref="C3417:D3417"/>
    <mergeCell ref="C3431:D3433"/>
    <mergeCell ref="C3436:D3436"/>
    <mergeCell ref="C3441:D3441"/>
    <mergeCell ref="C3446:D3446"/>
    <mergeCell ref="C3451:D3451"/>
    <mergeCell ref="C3465:D3467"/>
    <mergeCell ref="C3470:D3470"/>
    <mergeCell ref="C3475:D3475"/>
    <mergeCell ref="C3480:D3480"/>
    <mergeCell ref="C3485:D3485"/>
    <mergeCell ref="C3499:D3501"/>
    <mergeCell ref="C3504:D3504"/>
    <mergeCell ref="C3509:D3509"/>
    <mergeCell ref="C3514:D3514"/>
    <mergeCell ref="C3519:D3519"/>
    <mergeCell ref="C3533:D3535"/>
    <mergeCell ref="C3538:D3538"/>
    <mergeCell ref="C3543:D3543"/>
    <mergeCell ref="C3548:D3548"/>
    <mergeCell ref="C3553:D3553"/>
    <mergeCell ref="C3567:D3569"/>
    <mergeCell ref="C3572:D3572"/>
    <mergeCell ref="C3577:D3577"/>
    <mergeCell ref="C3582:D3582"/>
    <mergeCell ref="C3587:D3587"/>
    <mergeCell ref="C3601:D3603"/>
    <mergeCell ref="C3606:D3606"/>
    <mergeCell ref="C3611:D3611"/>
    <mergeCell ref="C3616:D3616"/>
    <mergeCell ref="C3621:D3621"/>
    <mergeCell ref="C3635:D3637"/>
    <mergeCell ref="C3640:D3640"/>
    <mergeCell ref="C3645:D3645"/>
    <mergeCell ref="C3650:D3650"/>
    <mergeCell ref="C3655:D3655"/>
    <mergeCell ref="C3669:D3671"/>
    <mergeCell ref="C3674:D3674"/>
    <mergeCell ref="C3679:D3679"/>
    <mergeCell ref="C3684:D3684"/>
    <mergeCell ref="C3689:D3689"/>
    <mergeCell ref="C3703:D3705"/>
    <mergeCell ref="C3708:D3708"/>
    <mergeCell ref="C3713:D3713"/>
    <mergeCell ref="C3718:D3718"/>
    <mergeCell ref="C3723:D3723"/>
    <mergeCell ref="C3737:D3739"/>
    <mergeCell ref="C3742:D3742"/>
    <mergeCell ref="C3747:D3747"/>
    <mergeCell ref="C3752:D3752"/>
    <mergeCell ref="C3757:D3757"/>
    <mergeCell ref="C3771:D3773"/>
    <mergeCell ref="C3776:D3776"/>
    <mergeCell ref="C3781:D3781"/>
    <mergeCell ref="C3786:D3786"/>
    <mergeCell ref="C3791:D3791"/>
    <mergeCell ref="C3805:D3807"/>
    <mergeCell ref="C3810:D3810"/>
    <mergeCell ref="C3815:D3815"/>
    <mergeCell ref="C3820:D3820"/>
    <mergeCell ref="C3825:D3825"/>
    <mergeCell ref="C3839:D3841"/>
    <mergeCell ref="C3844:D3844"/>
    <mergeCell ref="C3849:D3849"/>
    <mergeCell ref="C3854:D3854"/>
    <mergeCell ref="C3859:D3859"/>
    <mergeCell ref="C3873:D3875"/>
    <mergeCell ref="C3878:D3878"/>
    <mergeCell ref="C3883:D3883"/>
    <mergeCell ref="C3888:D3888"/>
    <mergeCell ref="C3893:D3893"/>
    <mergeCell ref="C3907:D3909"/>
    <mergeCell ref="C3912:D3912"/>
    <mergeCell ref="C3917:D3917"/>
    <mergeCell ref="C3922:D3922"/>
    <mergeCell ref="C3927:D3927"/>
    <mergeCell ref="C3941:D3943"/>
    <mergeCell ref="C3946:D3946"/>
    <mergeCell ref="C3951:D3951"/>
    <mergeCell ref="C3956:D3956"/>
    <mergeCell ref="C3961:D3961"/>
    <mergeCell ref="C3975:D3977"/>
    <mergeCell ref="C3980:D3980"/>
    <mergeCell ref="C3985:D3985"/>
    <mergeCell ref="C3990:D3990"/>
    <mergeCell ref="C3995:D3995"/>
    <mergeCell ref="C4009:D4011"/>
    <mergeCell ref="C4014:D4014"/>
    <mergeCell ref="C4019:D4019"/>
    <mergeCell ref="C4024:D4024"/>
    <mergeCell ref="C4029:D4029"/>
    <mergeCell ref="C4043:D4045"/>
    <mergeCell ref="C4048:D4048"/>
    <mergeCell ref="C4053:D4053"/>
    <mergeCell ref="C4058:D4058"/>
    <mergeCell ref="C4063:D4063"/>
    <mergeCell ref="C4077:D4079"/>
    <mergeCell ref="C4082:D4082"/>
    <mergeCell ref="C4087:D4087"/>
    <mergeCell ref="C4092:D4092"/>
    <mergeCell ref="C4097:D4097"/>
    <mergeCell ref="C4111:D4113"/>
    <mergeCell ref="C4116:D4116"/>
    <mergeCell ref="C4121:D4121"/>
    <mergeCell ref="C4126:D4126"/>
    <mergeCell ref="C4131:D4131"/>
    <mergeCell ref="C4145:D4147"/>
    <mergeCell ref="C4150:D4150"/>
    <mergeCell ref="C4155:D4155"/>
    <mergeCell ref="C4160:D4160"/>
    <mergeCell ref="C4165:D4165"/>
    <mergeCell ref="C4179:D4181"/>
    <mergeCell ref="C4184:D4184"/>
    <mergeCell ref="C4189:D4189"/>
    <mergeCell ref="C4194:D4194"/>
    <mergeCell ref="C4199:D4199"/>
    <mergeCell ref="C4213:D4215"/>
    <mergeCell ref="C4218:D4218"/>
    <mergeCell ref="C4223:D4223"/>
    <mergeCell ref="C4228:D4228"/>
    <mergeCell ref="C4233:D4233"/>
    <mergeCell ref="C4247:D4249"/>
    <mergeCell ref="C4252:D4252"/>
    <mergeCell ref="C4257:D4257"/>
    <mergeCell ref="C4262:D4262"/>
    <mergeCell ref="C4267:D4267"/>
    <mergeCell ref="C4281:D4283"/>
    <mergeCell ref="C4286:D4286"/>
    <mergeCell ref="C4291:D4291"/>
    <mergeCell ref="C4296:D4296"/>
    <mergeCell ref="C4301:D4301"/>
    <mergeCell ref="C4315:D4317"/>
    <mergeCell ref="C4320:D4320"/>
    <mergeCell ref="C4325:D4325"/>
    <mergeCell ref="C4330:D4330"/>
    <mergeCell ref="C4335:D4335"/>
    <mergeCell ref="C4349:D4351"/>
    <mergeCell ref="C4354:D4354"/>
    <mergeCell ref="C4359:D4359"/>
    <mergeCell ref="C4364:D4364"/>
    <mergeCell ref="C4369:D4369"/>
    <mergeCell ref="C4383:D4385"/>
    <mergeCell ref="C4388:D4388"/>
    <mergeCell ref="C4393:D4393"/>
    <mergeCell ref="C4398:D4398"/>
    <mergeCell ref="C4403:D4403"/>
    <mergeCell ref="C4417:D4419"/>
    <mergeCell ref="C4422:D4422"/>
    <mergeCell ref="C4427:D4427"/>
    <mergeCell ref="C4432:D4432"/>
    <mergeCell ref="C4437:D4437"/>
    <mergeCell ref="C4451:D4453"/>
    <mergeCell ref="C4456:D4456"/>
    <mergeCell ref="C4461:D4461"/>
    <mergeCell ref="C4466:D4466"/>
    <mergeCell ref="C4471:D4471"/>
    <mergeCell ref="C4485:D4487"/>
    <mergeCell ref="C4490:D4490"/>
    <mergeCell ref="C4495:D4495"/>
    <mergeCell ref="C4500:D4500"/>
    <mergeCell ref="C4505:D4505"/>
    <mergeCell ref="C4519:D4521"/>
    <mergeCell ref="C4524:D4524"/>
    <mergeCell ref="C4529:D4529"/>
    <mergeCell ref="C4534:D4534"/>
    <mergeCell ref="C4539:D4539"/>
    <mergeCell ref="C4553:D4555"/>
    <mergeCell ref="C4558:D4558"/>
    <mergeCell ref="C4563:D4563"/>
    <mergeCell ref="C4568:D4568"/>
    <mergeCell ref="C4573:D4573"/>
    <mergeCell ref="C4587:D4589"/>
    <mergeCell ref="C4592:D4592"/>
    <mergeCell ref="C4597:D4597"/>
    <mergeCell ref="C4602:D4602"/>
    <mergeCell ref="C4607:D4607"/>
    <mergeCell ref="C4621:D4623"/>
    <mergeCell ref="C4626:D4626"/>
    <mergeCell ref="C4631:D4631"/>
    <mergeCell ref="C4636:D4636"/>
    <mergeCell ref="C4641:D4641"/>
    <mergeCell ref="C4655:D4657"/>
    <mergeCell ref="C4660:D4660"/>
    <mergeCell ref="C4665:D4665"/>
    <mergeCell ref="C4670:D4670"/>
    <mergeCell ref="C4675:D4675"/>
    <mergeCell ref="C4689:D4691"/>
    <mergeCell ref="C4694:D4694"/>
    <mergeCell ref="C4699:D4699"/>
    <mergeCell ref="C4704:D4704"/>
    <mergeCell ref="C4709:D4709"/>
    <mergeCell ref="C4723:D4725"/>
    <mergeCell ref="C4728:D4728"/>
    <mergeCell ref="C4733:D4733"/>
    <mergeCell ref="C4738:D4738"/>
    <mergeCell ref="C4743:D4743"/>
    <mergeCell ref="C4757:D4759"/>
    <mergeCell ref="C4762:D4762"/>
    <mergeCell ref="C4767:D4767"/>
    <mergeCell ref="C4772:D4772"/>
    <mergeCell ref="C4777:D4777"/>
    <mergeCell ref="C4791:D4793"/>
    <mergeCell ref="C4796:D4796"/>
    <mergeCell ref="C4801:D4801"/>
    <mergeCell ref="C4806:D4806"/>
    <mergeCell ref="C4811:D4811"/>
    <mergeCell ref="C4825:D4827"/>
    <mergeCell ref="C4830:D4830"/>
    <mergeCell ref="C4835:D4835"/>
    <mergeCell ref="C4840:D4840"/>
    <mergeCell ref="C4845:D4845"/>
    <mergeCell ref="C4859:D4861"/>
    <mergeCell ref="C4864:D4864"/>
    <mergeCell ref="C4869:D4869"/>
    <mergeCell ref="C4874:D4874"/>
    <mergeCell ref="C4879:D4879"/>
    <mergeCell ref="C4893:D4895"/>
    <mergeCell ref="C4898:D4898"/>
    <mergeCell ref="C4903:D4903"/>
    <mergeCell ref="C4908:D4908"/>
    <mergeCell ref="C4913:D4913"/>
    <mergeCell ref="C4927:D4929"/>
    <mergeCell ref="C4932:D4932"/>
    <mergeCell ref="C4937:D4937"/>
    <mergeCell ref="C4942:D4942"/>
    <mergeCell ref="C4947:D4947"/>
    <mergeCell ref="C4961:D4963"/>
    <mergeCell ref="C4966:D4966"/>
    <mergeCell ref="C4971:D4971"/>
    <mergeCell ref="C4976:D4976"/>
    <mergeCell ref="C4981:D4981"/>
    <mergeCell ref="C4995:D4997"/>
    <mergeCell ref="C5000:D5000"/>
    <mergeCell ref="C5005:D5005"/>
    <mergeCell ref="C5010:D5010"/>
    <mergeCell ref="C5015:D5015"/>
    <mergeCell ref="C5029:D5031"/>
    <mergeCell ref="C5034:D5034"/>
    <mergeCell ref="C5039:D5039"/>
    <mergeCell ref="C5044:D5044"/>
    <mergeCell ref="C5049:D5049"/>
    <mergeCell ref="C5063:D5065"/>
    <mergeCell ref="C5068:D5068"/>
    <mergeCell ref="C5073:D5073"/>
    <mergeCell ref="C5078:D5078"/>
    <mergeCell ref="C5083:D5083"/>
    <mergeCell ref="C5097:D5099"/>
    <mergeCell ref="C5102:D5102"/>
    <mergeCell ref="C5107:D5107"/>
    <mergeCell ref="C5112:D5112"/>
    <mergeCell ref="C5117:D5117"/>
    <mergeCell ref="C5131:D5133"/>
    <mergeCell ref="C5136:D5136"/>
    <mergeCell ref="C5141:D5141"/>
    <mergeCell ref="C5146:D5146"/>
    <mergeCell ref="C5151:D5151"/>
    <mergeCell ref="C5165:D5167"/>
    <mergeCell ref="C5170:D5170"/>
    <mergeCell ref="C5175:D5175"/>
    <mergeCell ref="C5180:D5180"/>
    <mergeCell ref="C5185:D5185"/>
    <mergeCell ref="C5199:D5201"/>
    <mergeCell ref="C5204:D5204"/>
    <mergeCell ref="C5209:D5209"/>
    <mergeCell ref="C5214:D5214"/>
    <mergeCell ref="C5219:D5219"/>
    <mergeCell ref="C5233:D5235"/>
    <mergeCell ref="C5238:D5238"/>
    <mergeCell ref="C5243:D5243"/>
    <mergeCell ref="C5248:D5248"/>
    <mergeCell ref="C5253:D5253"/>
    <mergeCell ref="C5267:D5269"/>
    <mergeCell ref="C5272:D5272"/>
    <mergeCell ref="C5277:D5277"/>
    <mergeCell ref="C5282:D5282"/>
    <mergeCell ref="C5287:D5287"/>
    <mergeCell ref="C5301:D5303"/>
    <mergeCell ref="C5306:D5306"/>
    <mergeCell ref="C5311:D5311"/>
    <mergeCell ref="C5316:D5316"/>
    <mergeCell ref="C5321:D5321"/>
    <mergeCell ref="C5335:D5337"/>
    <mergeCell ref="C5340:D5340"/>
    <mergeCell ref="C5345:D5345"/>
    <mergeCell ref="C5350:D5350"/>
    <mergeCell ref="C5355:D5355"/>
    <mergeCell ref="C5369:D5371"/>
    <mergeCell ref="C5374:D5374"/>
    <mergeCell ref="C5379:D5379"/>
    <mergeCell ref="C5384:D5384"/>
    <mergeCell ref="C5389:D5389"/>
    <mergeCell ref="C5403:D5405"/>
    <mergeCell ref="C5408:D5408"/>
    <mergeCell ref="C5413:D5413"/>
    <mergeCell ref="C5418:D5418"/>
    <mergeCell ref="C5423:D5423"/>
    <mergeCell ref="C5437:D5439"/>
    <mergeCell ref="C5442:D5442"/>
    <mergeCell ref="C5447:D5447"/>
    <mergeCell ref="C5452:D5452"/>
    <mergeCell ref="C5457:D5457"/>
    <mergeCell ref="C5471:D5473"/>
    <mergeCell ref="C5476:D5476"/>
    <mergeCell ref="C5481:D5481"/>
    <mergeCell ref="C5486:D5486"/>
    <mergeCell ref="C5491:D5491"/>
    <mergeCell ref="C5505:D5507"/>
    <mergeCell ref="C5510:D5510"/>
    <mergeCell ref="C5515:D5515"/>
    <mergeCell ref="C5520:D5520"/>
    <mergeCell ref="C5525:D5525"/>
    <mergeCell ref="C5539:D5541"/>
    <mergeCell ref="C5544:D5544"/>
    <mergeCell ref="C5549:D5549"/>
    <mergeCell ref="C5554:D5554"/>
    <mergeCell ref="C5559:D5559"/>
    <mergeCell ref="C5573:D5575"/>
    <mergeCell ref="C5578:D5578"/>
    <mergeCell ref="C5583:D5583"/>
    <mergeCell ref="C5588:D5588"/>
    <mergeCell ref="C5593:D5593"/>
    <mergeCell ref="C5607:D5609"/>
    <mergeCell ref="C5612:D5612"/>
    <mergeCell ref="C5617:D5617"/>
    <mergeCell ref="C5622:D5622"/>
    <mergeCell ref="C5627:D5627"/>
    <mergeCell ref="C5641:D5643"/>
    <mergeCell ref="C5646:D5646"/>
    <mergeCell ref="C5651:D5651"/>
    <mergeCell ref="C5656:D5656"/>
    <mergeCell ref="C5661:D5661"/>
    <mergeCell ref="C5675:D5677"/>
    <mergeCell ref="C5680:D5680"/>
    <mergeCell ref="C5685:D5685"/>
    <mergeCell ref="C5690:D5690"/>
    <mergeCell ref="C5695:D5695"/>
    <mergeCell ref="C5709:D5711"/>
    <mergeCell ref="C5714:D5714"/>
    <mergeCell ref="C5719:D5719"/>
    <mergeCell ref="C5724:D5724"/>
    <mergeCell ref="C5729:D5729"/>
    <mergeCell ref="C5743:D5745"/>
    <mergeCell ref="C5748:D5748"/>
    <mergeCell ref="C5753:D5753"/>
    <mergeCell ref="C5758:D5758"/>
    <mergeCell ref="C5763:D5763"/>
    <mergeCell ref="C5777:D5779"/>
    <mergeCell ref="C5782:D5782"/>
    <mergeCell ref="C5787:D5787"/>
    <mergeCell ref="C5792:D5792"/>
    <mergeCell ref="C5797:D5797"/>
    <mergeCell ref="C5811:D5813"/>
    <mergeCell ref="C5816:D5816"/>
    <mergeCell ref="C5821:D5821"/>
    <mergeCell ref="C5826:D5826"/>
    <mergeCell ref="C5831:D5831"/>
    <mergeCell ref="C5845:D5847"/>
    <mergeCell ref="C5850:D5850"/>
    <mergeCell ref="C5855:D5855"/>
    <mergeCell ref="C5860:D5860"/>
    <mergeCell ref="C5865:D5865"/>
    <mergeCell ref="C5879:D5881"/>
    <mergeCell ref="C5884:D5884"/>
    <mergeCell ref="C5889:D5889"/>
    <mergeCell ref="C5894:D5894"/>
    <mergeCell ref="C5899:D5899"/>
    <mergeCell ref="C5913:D5915"/>
    <mergeCell ref="C5918:D5918"/>
    <mergeCell ref="C5923:D5923"/>
    <mergeCell ref="C5928:D5928"/>
    <mergeCell ref="C5933:D5933"/>
    <mergeCell ref="C5947:D5949"/>
    <mergeCell ref="C5952:D5952"/>
    <mergeCell ref="C5957:D5957"/>
    <mergeCell ref="C5962:D5962"/>
    <mergeCell ref="C5967:D5967"/>
    <mergeCell ref="C5981:D5983"/>
    <mergeCell ref="C5986:D5986"/>
    <mergeCell ref="C5991:D5991"/>
    <mergeCell ref="C5996:D5996"/>
    <mergeCell ref="C6001:D6001"/>
    <mergeCell ref="C6015:D6017"/>
    <mergeCell ref="C6020:D6020"/>
    <mergeCell ref="C6025:D6025"/>
    <mergeCell ref="C6030:D6030"/>
    <mergeCell ref="C6035:D6035"/>
    <mergeCell ref="C6049:D6051"/>
    <mergeCell ref="C6054:D6054"/>
    <mergeCell ref="C6059:D6059"/>
    <mergeCell ref="C6064:D6064"/>
    <mergeCell ref="C6069:D6069"/>
    <mergeCell ref="C6083:D6085"/>
    <mergeCell ref="C6088:D6088"/>
    <mergeCell ref="C6093:D6093"/>
    <mergeCell ref="C6098:D6098"/>
    <mergeCell ref="C6103:D6103"/>
    <mergeCell ref="C6117:D6119"/>
    <mergeCell ref="C6122:D6122"/>
    <mergeCell ref="C6127:D6127"/>
    <mergeCell ref="C6132:D6132"/>
    <mergeCell ref="C6137:D6137"/>
    <mergeCell ref="C6151:D6153"/>
    <mergeCell ref="C6156:D6156"/>
    <mergeCell ref="C6161:D6161"/>
    <mergeCell ref="C6166:D6166"/>
    <mergeCell ref="C6171:D6171"/>
    <mergeCell ref="C6185:D6187"/>
    <mergeCell ref="C6190:D6190"/>
    <mergeCell ref="C6195:D6195"/>
    <mergeCell ref="C6200:D6200"/>
    <mergeCell ref="C6205:D6205"/>
    <mergeCell ref="C6219:D6221"/>
    <mergeCell ref="C6224:D6224"/>
    <mergeCell ref="C6229:D6229"/>
    <mergeCell ref="C6234:D6234"/>
    <mergeCell ref="C6239:D6239"/>
    <mergeCell ref="C6253:D6255"/>
    <mergeCell ref="C6258:D6258"/>
    <mergeCell ref="C6263:D6263"/>
    <mergeCell ref="C6268:D6268"/>
    <mergeCell ref="C6273:D6273"/>
    <mergeCell ref="C6287:D6289"/>
    <mergeCell ref="C6292:D6292"/>
    <mergeCell ref="C6297:D6297"/>
    <mergeCell ref="C6302:D6302"/>
    <mergeCell ref="C6307:D6307"/>
    <mergeCell ref="C6321:D6323"/>
    <mergeCell ref="C6326:D6326"/>
    <mergeCell ref="C6331:D6331"/>
    <mergeCell ref="C6336:D6336"/>
    <mergeCell ref="C6341:D6341"/>
    <mergeCell ref="C6355:D6357"/>
    <mergeCell ref="C6360:D6360"/>
    <mergeCell ref="C6365:D6365"/>
    <mergeCell ref="C6370:D6370"/>
    <mergeCell ref="C6375:D6375"/>
    <mergeCell ref="C6389:D6391"/>
    <mergeCell ref="C6394:D6394"/>
    <mergeCell ref="C6399:D6399"/>
    <mergeCell ref="C6404:D6404"/>
    <mergeCell ref="C6409:D6409"/>
    <mergeCell ref="C6423:D6425"/>
    <mergeCell ref="C6428:D6428"/>
    <mergeCell ref="C6433:D6433"/>
    <mergeCell ref="C6438:D6438"/>
    <mergeCell ref="C6443:D6443"/>
    <mergeCell ref="C6457:D6459"/>
    <mergeCell ref="C6462:D6462"/>
    <mergeCell ref="C6467:D6467"/>
    <mergeCell ref="C6472:D6472"/>
    <mergeCell ref="C6477:D6477"/>
    <mergeCell ref="C6491:D6493"/>
    <mergeCell ref="C6496:D6496"/>
    <mergeCell ref="C6501:D6501"/>
    <mergeCell ref="C6506:D6506"/>
    <mergeCell ref="C6511:D6511"/>
    <mergeCell ref="C6525:D6527"/>
    <mergeCell ref="C6530:D6530"/>
    <mergeCell ref="C6535:D6535"/>
    <mergeCell ref="C6540:D6540"/>
    <mergeCell ref="C6545:D6545"/>
    <mergeCell ref="C6559:D6561"/>
    <mergeCell ref="C6564:D6564"/>
    <mergeCell ref="C6569:D6569"/>
    <mergeCell ref="C6574:D6574"/>
    <mergeCell ref="C6579:D6579"/>
    <mergeCell ref="C6593:D6595"/>
    <mergeCell ref="C6598:D6598"/>
    <mergeCell ref="C6603:D6603"/>
    <mergeCell ref="C6608:D6608"/>
    <mergeCell ref="C6613:D6613"/>
    <mergeCell ref="C6627:D6629"/>
    <mergeCell ref="C6632:D6632"/>
    <mergeCell ref="C6637:D6637"/>
    <mergeCell ref="C6642:D6642"/>
    <mergeCell ref="C6647:D6647"/>
    <mergeCell ref="C6661:D6663"/>
    <mergeCell ref="C6666:D6666"/>
    <mergeCell ref="C6671:D6671"/>
    <mergeCell ref="C6676:D6676"/>
    <mergeCell ref="C6681:D6681"/>
    <mergeCell ref="C6695:D6697"/>
    <mergeCell ref="C6700:D6700"/>
    <mergeCell ref="C6705:D6705"/>
    <mergeCell ref="C6710:D6710"/>
    <mergeCell ref="C6715:D6715"/>
    <mergeCell ref="C6729:D6731"/>
    <mergeCell ref="C6797:D6799"/>
    <mergeCell ref="C6734:D6734"/>
    <mergeCell ref="C6739:D6739"/>
    <mergeCell ref="C6744:D6744"/>
    <mergeCell ref="C6749:D6749"/>
    <mergeCell ref="C6763:D6765"/>
    <mergeCell ref="C6768:D6768"/>
    <mergeCell ref="C6773:D6773"/>
    <mergeCell ref="C6778:D6778"/>
    <mergeCell ref="C6783:D6783"/>
  </mergeCells>
  <pageMargins left="0.5" right="0.5" top="0.5" bottom="0.5" header="0.511811023622047" footer="0.511811023622047"/>
  <pageSetup paperSize="9" fitToHeight="0" orientation="portrait" horizontalDpi="300" verticalDpi="300"/>
  <rowBreaks count="199" manualBreakCount="199">
    <brk id="35" max="16383" man="1"/>
    <brk id="69" max="16383" man="1"/>
    <brk id="103" max="16383" man="1"/>
    <brk id="137" max="16383" man="1"/>
    <brk id="171" max="16383" man="1"/>
    <brk id="205" max="16383" man="1"/>
    <brk id="239" max="16383" man="1"/>
    <brk id="273" max="16383" man="1"/>
    <brk id="307" max="16383" man="1"/>
    <brk id="341" max="16383" man="1"/>
    <brk id="375" max="16383" man="1"/>
    <brk id="409" max="16383" man="1"/>
    <brk id="443" max="16383" man="1"/>
    <brk id="477" max="16383" man="1"/>
    <brk id="511" max="16383" man="1"/>
    <brk id="545" max="16383" man="1"/>
    <brk id="579" max="16383" man="1"/>
    <brk id="613" max="16383" man="1"/>
    <brk id="647" max="16383" man="1"/>
    <brk id="681" max="16383" man="1"/>
    <brk id="715" max="16383" man="1"/>
    <brk id="749" max="16383" man="1"/>
    <brk id="783" max="16383" man="1"/>
    <brk id="817" max="16383" man="1"/>
    <brk id="851" max="16383" man="1"/>
    <brk id="885" max="16383" man="1"/>
    <brk id="919" max="16383" man="1"/>
    <brk id="953" max="16383" man="1"/>
    <brk id="987" max="16383" man="1"/>
    <brk id="1021" max="16383" man="1"/>
    <brk id="1055" max="16383" man="1"/>
    <brk id="1089" max="16383" man="1"/>
    <brk id="1123" max="16383" man="1"/>
    <brk id="1157" max="16383" man="1"/>
    <brk id="1191" max="16383" man="1"/>
    <brk id="1225" max="16383" man="1"/>
    <brk id="1259" max="16383" man="1"/>
    <brk id="1293" max="16383" man="1"/>
    <brk id="1327" max="16383" man="1"/>
    <brk id="1361" max="16383" man="1"/>
    <brk id="1395" max="16383" man="1"/>
    <brk id="1429" max="16383" man="1"/>
    <brk id="1463" max="16383" man="1"/>
    <brk id="1497" max="16383" man="1"/>
    <brk id="1531" max="16383" man="1"/>
    <brk id="1565" max="16383" man="1"/>
    <brk id="1599" max="16383" man="1"/>
    <brk id="1633" max="16383" man="1"/>
    <brk id="1667" max="16383" man="1"/>
    <brk id="1701" max="16383" man="1"/>
    <brk id="1735" max="16383" man="1"/>
    <brk id="1769" max="16383" man="1"/>
    <brk id="1803" max="16383" man="1"/>
    <brk id="1837" max="16383" man="1"/>
    <brk id="1871" max="16383" man="1"/>
    <brk id="1905" max="16383" man="1"/>
    <brk id="1939" max="16383" man="1"/>
    <brk id="1973" max="16383" man="1"/>
    <brk id="2007" max="16383" man="1"/>
    <brk id="2041" max="16383" man="1"/>
    <brk id="2075" max="16383" man="1"/>
    <brk id="2109" max="16383" man="1"/>
    <brk id="2143" max="16383" man="1"/>
    <brk id="2177" max="16383" man="1"/>
    <brk id="2211" max="16383" man="1"/>
    <brk id="2245" max="16383" man="1"/>
    <brk id="2279" max="16383" man="1"/>
    <brk id="2313" max="16383" man="1"/>
    <brk id="2347" max="16383" man="1"/>
    <brk id="2381" max="16383" man="1"/>
    <brk id="2415" max="16383" man="1"/>
    <brk id="2449" max="16383" man="1"/>
    <brk id="2483" max="16383" man="1"/>
    <brk id="2517" max="16383" man="1"/>
    <brk id="2551" max="16383" man="1"/>
    <brk id="2585" max="16383" man="1"/>
    <brk id="2619" max="16383" man="1"/>
    <brk id="2653" max="16383" man="1"/>
    <brk id="2687" max="16383" man="1"/>
    <brk id="2721" max="16383" man="1"/>
    <brk id="2755" max="16383" man="1"/>
    <brk id="2789" max="16383" man="1"/>
    <brk id="2823" max="16383" man="1"/>
    <brk id="2857" max="16383" man="1"/>
    <brk id="2891" max="16383" man="1"/>
    <brk id="2925" max="16383" man="1"/>
    <brk id="2959" max="16383" man="1"/>
    <brk id="2993" max="16383" man="1"/>
    <brk id="3027" max="16383" man="1"/>
    <brk id="3061" max="16383" man="1"/>
    <brk id="3095" max="16383" man="1"/>
    <brk id="3129" max="16383" man="1"/>
    <brk id="3163" max="16383" man="1"/>
    <brk id="3197" max="16383" man="1"/>
    <brk id="3231" max="16383" man="1"/>
    <brk id="3265" max="16383" man="1"/>
    <brk id="3299" max="16383" man="1"/>
    <brk id="3333" max="16383" man="1"/>
    <brk id="3367" max="16383" man="1"/>
    <brk id="3401" max="16383" man="1"/>
    <brk id="3435" max="16383" man="1"/>
    <brk id="3469" max="16383" man="1"/>
    <brk id="3503" max="16383" man="1"/>
    <brk id="3537" max="16383" man="1"/>
    <brk id="3571" max="16383" man="1"/>
    <brk id="3605" max="16383" man="1"/>
    <brk id="3639" max="16383" man="1"/>
    <brk id="3673" max="16383" man="1"/>
    <brk id="3707" max="16383" man="1"/>
    <brk id="3741" max="16383" man="1"/>
    <brk id="3775" max="16383" man="1"/>
    <brk id="3809" max="16383" man="1"/>
    <brk id="3843" max="16383" man="1"/>
    <brk id="3877" max="16383" man="1"/>
    <brk id="3911" max="16383" man="1"/>
    <brk id="3945" max="16383" man="1"/>
    <brk id="3979" max="16383" man="1"/>
    <brk id="4013" max="16383" man="1"/>
    <brk id="4047" max="16383" man="1"/>
    <brk id="4081" max="16383" man="1"/>
    <brk id="4115" max="16383" man="1"/>
    <brk id="4149" max="16383" man="1"/>
    <brk id="4183" max="16383" man="1"/>
    <brk id="4217" max="16383" man="1"/>
    <brk id="4251" max="16383" man="1"/>
    <brk id="4285" max="16383" man="1"/>
    <brk id="4319" max="16383" man="1"/>
    <brk id="4353" max="16383" man="1"/>
    <brk id="4387" max="16383" man="1"/>
    <brk id="4421" max="16383" man="1"/>
    <brk id="4455" max="16383" man="1"/>
    <brk id="4489" max="16383" man="1"/>
    <brk id="4523" max="16383" man="1"/>
    <brk id="4557" max="16383" man="1"/>
    <brk id="4591" max="16383" man="1"/>
    <brk id="4625" max="16383" man="1"/>
    <brk id="4659" max="16383" man="1"/>
    <brk id="4693" max="16383" man="1"/>
    <brk id="4727" max="16383" man="1"/>
    <brk id="4761" max="16383" man="1"/>
    <brk id="4795" max="16383" man="1"/>
    <brk id="4829" max="16383" man="1"/>
    <brk id="4863" max="16383" man="1"/>
    <brk id="4897" max="16383" man="1"/>
    <brk id="4931" max="16383" man="1"/>
    <brk id="4965" max="16383" man="1"/>
    <brk id="4999" max="16383" man="1"/>
    <brk id="5033" max="16383" man="1"/>
    <brk id="5067" max="16383" man="1"/>
    <brk id="5101" max="16383" man="1"/>
    <brk id="5135" max="16383" man="1"/>
    <brk id="5169" max="16383" man="1"/>
    <brk id="5203" max="16383" man="1"/>
    <brk id="5237" max="16383" man="1"/>
    <brk id="5271" max="16383" man="1"/>
    <brk id="5305" max="16383" man="1"/>
    <brk id="5339" max="16383" man="1"/>
    <brk id="5373" max="16383" man="1"/>
    <brk id="5407" max="16383" man="1"/>
    <brk id="5441" max="16383" man="1"/>
    <brk id="5475" max="16383" man="1"/>
    <brk id="5509" max="16383" man="1"/>
    <brk id="5543" max="16383" man="1"/>
    <brk id="5577" max="16383" man="1"/>
    <brk id="5611" max="16383" man="1"/>
    <brk id="5645" max="16383" man="1"/>
    <brk id="5679" max="16383" man="1"/>
    <brk id="5713" max="16383" man="1"/>
    <brk id="5747" max="16383" man="1"/>
    <brk id="5781" max="16383" man="1"/>
    <brk id="5815" max="16383" man="1"/>
    <brk id="5849" max="16383" man="1"/>
    <brk id="5883" max="16383" man="1"/>
    <brk id="5917" max="16383" man="1"/>
    <brk id="5951" max="16383" man="1"/>
    <brk id="5985" max="16383" man="1"/>
    <brk id="6019" max="16383" man="1"/>
    <brk id="6053" max="16383" man="1"/>
    <brk id="6087" max="16383" man="1"/>
    <brk id="6121" max="16383" man="1"/>
    <brk id="6155" max="16383" man="1"/>
    <brk id="6189" max="16383" man="1"/>
    <brk id="6223" max="16383" man="1"/>
    <brk id="6257" max="16383" man="1"/>
    <brk id="6291" max="16383" man="1"/>
    <brk id="6325" max="16383" man="1"/>
    <brk id="6359" max="16383" man="1"/>
    <brk id="6393" max="16383" man="1"/>
    <brk id="6427" max="16383" man="1"/>
    <brk id="6461" max="16383" man="1"/>
    <brk id="6495" max="16383" man="1"/>
    <brk id="6529" max="16383" man="1"/>
    <brk id="6563" max="16383" man="1"/>
    <brk id="6597" max="16383" man="1"/>
    <brk id="6631" max="16383" man="1"/>
    <brk id="6665" max="16383" man="1"/>
    <brk id="6699" max="16383" man="1"/>
    <brk id="6733" max="16383" man="1"/>
    <brk id="6767" max="16383" man="1"/>
  </rowBreaks>
</worksheet>
</file>

<file path=xl/worksheets/sheet6.xml><?xml version="1.0" encoding="utf-8"?>
<worksheet xmlns="http://schemas.openxmlformats.org/spreadsheetml/2006/main" xmlns:r="http://schemas.openxmlformats.org/officeDocument/2006/relationships">
  <dimension ref="A1:B204"/>
  <sheetViews>
    <sheetView showGridLines="0" workbookViewId="0">
      <pane ySplit="4" topLeftCell="A5" activePane="bottomLeft" state="frozen"/>
      <selection pane="bottomLeft" sqref="A1:B1"/>
    </sheetView>
  </sheetViews>
  <sheetFormatPr baseColWidth="10" defaultColWidth="8.7109375" defaultRowHeight="15"/>
  <cols>
    <col min="1" max="1" width="6" style="1" customWidth="1"/>
    <col min="2" max="2" width="130" style="1" customWidth="1"/>
  </cols>
  <sheetData>
    <row r="1" spans="1:2" ht="15" customHeight="1">
      <c r="A1" s="73" t="s">
        <v>146</v>
      </c>
      <c r="B1" s="73"/>
    </row>
    <row r="2" spans="1:2" ht="30" customHeight="1">
      <c r="A2" s="74" t="s">
        <v>147</v>
      </c>
      <c r="B2" s="74"/>
    </row>
    <row r="4" spans="1:2" ht="15" customHeight="1">
      <c r="A4" s="49" t="s">
        <v>148</v>
      </c>
      <c r="B4" s="49" t="s">
        <v>149</v>
      </c>
    </row>
    <row r="5" spans="1:2" ht="15" customHeight="1">
      <c r="A5" s="50">
        <f>'Sujetos Retenidos'!A5</f>
        <v>0</v>
      </c>
      <c r="B5" s="51" t="str">
        <f>IF('Sujetos Retenidos'!O5="","",'Sujetos Retenidos'!O5)</f>
        <v/>
      </c>
    </row>
    <row r="6" spans="1:2" ht="15" customHeight="1">
      <c r="A6" s="52">
        <f>'Sujetos Retenidos'!A6</f>
        <v>0</v>
      </c>
      <c r="B6" s="53" t="str">
        <f>IF('Sujetos Retenidos'!O6="","",'Sujetos Retenidos'!O6)</f>
        <v/>
      </c>
    </row>
    <row r="7" spans="1:2" ht="15" customHeight="1">
      <c r="A7" s="50">
        <f>'Sujetos Retenidos'!A7</f>
        <v>0</v>
      </c>
      <c r="B7" s="51" t="str">
        <f>IF('Sujetos Retenidos'!O7="","",'Sujetos Retenidos'!O7)</f>
        <v/>
      </c>
    </row>
    <row r="8" spans="1:2" ht="15" customHeight="1">
      <c r="A8" s="52">
        <f>'Sujetos Retenidos'!A8</f>
        <v>0</v>
      </c>
      <c r="B8" s="53" t="str">
        <f>IF('Sujetos Retenidos'!O8="","",'Sujetos Retenidos'!O8)</f>
        <v/>
      </c>
    </row>
    <row r="9" spans="1:2" ht="15" customHeight="1">
      <c r="A9" s="50">
        <f>'Sujetos Retenidos'!A9</f>
        <v>0</v>
      </c>
      <c r="B9" s="51" t="str">
        <f>IF('Sujetos Retenidos'!O9="","",'Sujetos Retenidos'!O9)</f>
        <v/>
      </c>
    </row>
    <row r="10" spans="1:2" ht="15" customHeight="1">
      <c r="A10" s="52">
        <f>'Sujetos Retenidos'!A10</f>
        <v>0</v>
      </c>
      <c r="B10" s="53" t="str">
        <f>IF('Sujetos Retenidos'!O10="","",'Sujetos Retenidos'!O10)</f>
        <v/>
      </c>
    </row>
    <row r="11" spans="1:2" ht="15" customHeight="1">
      <c r="A11" s="50">
        <f>'Sujetos Retenidos'!A11</f>
        <v>0</v>
      </c>
      <c r="B11" s="51" t="str">
        <f>IF('Sujetos Retenidos'!O11="","",'Sujetos Retenidos'!O11)</f>
        <v/>
      </c>
    </row>
    <row r="12" spans="1:2" ht="15" customHeight="1">
      <c r="A12" s="52">
        <f>'Sujetos Retenidos'!A12</f>
        <v>0</v>
      </c>
      <c r="B12" s="53" t="str">
        <f>IF('Sujetos Retenidos'!O12="","",'Sujetos Retenidos'!O12)</f>
        <v/>
      </c>
    </row>
    <row r="13" spans="1:2" ht="15" customHeight="1">
      <c r="A13" s="50">
        <f>'Sujetos Retenidos'!A13</f>
        <v>0</v>
      </c>
      <c r="B13" s="51" t="str">
        <f>IF('Sujetos Retenidos'!O13="","",'Sujetos Retenidos'!O13)</f>
        <v/>
      </c>
    </row>
    <row r="14" spans="1:2" ht="15" customHeight="1">
      <c r="A14" s="52">
        <f>'Sujetos Retenidos'!A14</f>
        <v>0</v>
      </c>
      <c r="B14" s="53" t="str">
        <f>IF('Sujetos Retenidos'!O14="","",'Sujetos Retenidos'!O14)</f>
        <v/>
      </c>
    </row>
    <row r="15" spans="1:2" ht="15" customHeight="1">
      <c r="A15" s="50">
        <f>'Sujetos Retenidos'!A15</f>
        <v>0</v>
      </c>
      <c r="B15" s="51" t="str">
        <f>IF('Sujetos Retenidos'!O15="","",'Sujetos Retenidos'!O15)</f>
        <v/>
      </c>
    </row>
    <row r="16" spans="1:2" ht="15" customHeight="1">
      <c r="A16" s="52">
        <f>'Sujetos Retenidos'!A16</f>
        <v>0</v>
      </c>
      <c r="B16" s="53" t="str">
        <f>IF('Sujetos Retenidos'!O16="","",'Sujetos Retenidos'!O16)</f>
        <v/>
      </c>
    </row>
    <row r="17" spans="1:2" ht="15" customHeight="1">
      <c r="A17" s="50">
        <f>'Sujetos Retenidos'!A17</f>
        <v>0</v>
      </c>
      <c r="B17" s="51" t="str">
        <f>IF('Sujetos Retenidos'!O17="","",'Sujetos Retenidos'!O17)</f>
        <v/>
      </c>
    </row>
    <row r="18" spans="1:2" ht="15" customHeight="1">
      <c r="A18" s="52">
        <f>'Sujetos Retenidos'!A18</f>
        <v>0</v>
      </c>
      <c r="B18" s="53" t="str">
        <f>IF('Sujetos Retenidos'!O18="","",'Sujetos Retenidos'!O18)</f>
        <v/>
      </c>
    </row>
    <row r="19" spans="1:2" ht="15" customHeight="1">
      <c r="A19" s="50">
        <f>'Sujetos Retenidos'!A19</f>
        <v>0</v>
      </c>
      <c r="B19" s="51" t="str">
        <f>IF('Sujetos Retenidos'!O19="","",'Sujetos Retenidos'!O19)</f>
        <v/>
      </c>
    </row>
    <row r="20" spans="1:2" ht="15" customHeight="1">
      <c r="A20" s="52">
        <f>'Sujetos Retenidos'!A20</f>
        <v>0</v>
      </c>
      <c r="B20" s="53" t="str">
        <f>IF('Sujetos Retenidos'!O20="","",'Sujetos Retenidos'!O20)</f>
        <v/>
      </c>
    </row>
    <row r="21" spans="1:2" ht="15" customHeight="1">
      <c r="A21" s="50">
        <f>'Sujetos Retenidos'!A21</f>
        <v>0</v>
      </c>
      <c r="B21" s="51" t="str">
        <f>IF('Sujetos Retenidos'!O21="","",'Sujetos Retenidos'!O21)</f>
        <v/>
      </c>
    </row>
    <row r="22" spans="1:2" ht="15" customHeight="1">
      <c r="A22" s="52">
        <f>'Sujetos Retenidos'!A22</f>
        <v>0</v>
      </c>
      <c r="B22" s="53" t="str">
        <f>IF('Sujetos Retenidos'!O22="","",'Sujetos Retenidos'!O22)</f>
        <v/>
      </c>
    </row>
    <row r="23" spans="1:2" ht="15" customHeight="1">
      <c r="A23" s="50">
        <f>'Sujetos Retenidos'!A23</f>
        <v>0</v>
      </c>
      <c r="B23" s="51" t="str">
        <f>IF('Sujetos Retenidos'!O23="","",'Sujetos Retenidos'!O23)</f>
        <v/>
      </c>
    </row>
    <row r="24" spans="1:2" ht="15" customHeight="1">
      <c r="A24" s="52">
        <f>'Sujetos Retenidos'!A24</f>
        <v>0</v>
      </c>
      <c r="B24" s="53" t="str">
        <f>IF('Sujetos Retenidos'!O24="","",'Sujetos Retenidos'!O24)</f>
        <v/>
      </c>
    </row>
    <row r="25" spans="1:2" ht="15" customHeight="1">
      <c r="A25" s="50">
        <f>'Sujetos Retenidos'!A25</f>
        <v>0</v>
      </c>
      <c r="B25" s="51" t="str">
        <f>IF('Sujetos Retenidos'!O25="","",'Sujetos Retenidos'!O25)</f>
        <v/>
      </c>
    </row>
    <row r="26" spans="1:2" ht="15" customHeight="1">
      <c r="A26" s="52">
        <f>'Sujetos Retenidos'!A26</f>
        <v>0</v>
      </c>
      <c r="B26" s="53" t="str">
        <f>IF('Sujetos Retenidos'!O26="","",'Sujetos Retenidos'!O26)</f>
        <v/>
      </c>
    </row>
    <row r="27" spans="1:2" ht="15" customHeight="1">
      <c r="A27" s="50">
        <f>'Sujetos Retenidos'!A27</f>
        <v>0</v>
      </c>
      <c r="B27" s="51" t="str">
        <f>IF('Sujetos Retenidos'!O27="","",'Sujetos Retenidos'!O27)</f>
        <v/>
      </c>
    </row>
    <row r="28" spans="1:2" ht="15" customHeight="1">
      <c r="A28" s="52">
        <f>'Sujetos Retenidos'!A28</f>
        <v>0</v>
      </c>
      <c r="B28" s="53" t="str">
        <f>IF('Sujetos Retenidos'!O28="","",'Sujetos Retenidos'!O28)</f>
        <v/>
      </c>
    </row>
    <row r="29" spans="1:2" ht="15" customHeight="1">
      <c r="A29" s="50">
        <f>'Sujetos Retenidos'!A29</f>
        <v>0</v>
      </c>
      <c r="B29" s="51" t="str">
        <f>IF('Sujetos Retenidos'!O29="","",'Sujetos Retenidos'!O29)</f>
        <v/>
      </c>
    </row>
    <row r="30" spans="1:2" ht="15" customHeight="1">
      <c r="A30" s="52">
        <f>'Sujetos Retenidos'!A30</f>
        <v>0</v>
      </c>
      <c r="B30" s="53" t="str">
        <f>IF('Sujetos Retenidos'!O30="","",'Sujetos Retenidos'!O30)</f>
        <v/>
      </c>
    </row>
    <row r="31" spans="1:2" ht="15" customHeight="1">
      <c r="A31" s="50">
        <f>'Sujetos Retenidos'!A31</f>
        <v>0</v>
      </c>
      <c r="B31" s="51" t="str">
        <f>IF('Sujetos Retenidos'!O31="","",'Sujetos Retenidos'!O31)</f>
        <v/>
      </c>
    </row>
    <row r="32" spans="1:2" ht="15" customHeight="1">
      <c r="A32" s="52">
        <f>'Sujetos Retenidos'!A32</f>
        <v>0</v>
      </c>
      <c r="B32" s="53" t="str">
        <f>IF('Sujetos Retenidos'!O32="","",'Sujetos Retenidos'!O32)</f>
        <v/>
      </c>
    </row>
    <row r="33" spans="1:2" ht="15" customHeight="1">
      <c r="A33" s="50">
        <f>'Sujetos Retenidos'!A33</f>
        <v>0</v>
      </c>
      <c r="B33" s="51" t="str">
        <f>IF('Sujetos Retenidos'!O33="","",'Sujetos Retenidos'!O33)</f>
        <v/>
      </c>
    </row>
    <row r="34" spans="1:2" ht="15" customHeight="1">
      <c r="A34" s="52">
        <f>'Sujetos Retenidos'!A34</f>
        <v>0</v>
      </c>
      <c r="B34" s="53" t="str">
        <f>IF('Sujetos Retenidos'!O34="","",'Sujetos Retenidos'!O34)</f>
        <v/>
      </c>
    </row>
    <row r="35" spans="1:2" ht="15" customHeight="1">
      <c r="A35" s="50">
        <f>'Sujetos Retenidos'!A35</f>
        <v>0</v>
      </c>
      <c r="B35" s="51" t="str">
        <f>IF('Sujetos Retenidos'!O35="","",'Sujetos Retenidos'!O35)</f>
        <v/>
      </c>
    </row>
    <row r="36" spans="1:2" ht="15" customHeight="1">
      <c r="A36" s="52">
        <f>'Sujetos Retenidos'!A36</f>
        <v>0</v>
      </c>
      <c r="B36" s="53" t="str">
        <f>IF('Sujetos Retenidos'!O36="","",'Sujetos Retenidos'!O36)</f>
        <v/>
      </c>
    </row>
    <row r="37" spans="1:2" ht="15" customHeight="1">
      <c r="A37" s="50">
        <f>'Sujetos Retenidos'!A37</f>
        <v>0</v>
      </c>
      <c r="B37" s="51" t="str">
        <f>IF('Sujetos Retenidos'!O37="","",'Sujetos Retenidos'!O37)</f>
        <v/>
      </c>
    </row>
    <row r="38" spans="1:2" ht="15" customHeight="1">
      <c r="A38" s="52">
        <f>'Sujetos Retenidos'!A38</f>
        <v>0</v>
      </c>
      <c r="B38" s="53" t="str">
        <f>IF('Sujetos Retenidos'!O38="","",'Sujetos Retenidos'!O38)</f>
        <v/>
      </c>
    </row>
    <row r="39" spans="1:2" ht="15" customHeight="1">
      <c r="A39" s="50">
        <f>'Sujetos Retenidos'!A39</f>
        <v>0</v>
      </c>
      <c r="B39" s="51" t="str">
        <f>IF('Sujetos Retenidos'!O39="","",'Sujetos Retenidos'!O39)</f>
        <v/>
      </c>
    </row>
    <row r="40" spans="1:2" ht="15" customHeight="1">
      <c r="A40" s="52">
        <f>'Sujetos Retenidos'!A40</f>
        <v>0</v>
      </c>
      <c r="B40" s="53" t="str">
        <f>IF('Sujetos Retenidos'!O40="","",'Sujetos Retenidos'!O40)</f>
        <v/>
      </c>
    </row>
    <row r="41" spans="1:2" ht="15" customHeight="1">
      <c r="A41" s="50">
        <f>'Sujetos Retenidos'!A41</f>
        <v>0</v>
      </c>
      <c r="B41" s="51" t="str">
        <f>IF('Sujetos Retenidos'!O41="","",'Sujetos Retenidos'!O41)</f>
        <v/>
      </c>
    </row>
    <row r="42" spans="1:2" ht="15" customHeight="1">
      <c r="A42" s="52">
        <f>'Sujetos Retenidos'!A42</f>
        <v>0</v>
      </c>
      <c r="B42" s="53" t="str">
        <f>IF('Sujetos Retenidos'!O42="","",'Sujetos Retenidos'!O42)</f>
        <v/>
      </c>
    </row>
    <row r="43" spans="1:2" ht="15" customHeight="1">
      <c r="A43" s="50">
        <f>'Sujetos Retenidos'!A43</f>
        <v>0</v>
      </c>
      <c r="B43" s="51" t="str">
        <f>IF('Sujetos Retenidos'!O43="","",'Sujetos Retenidos'!O43)</f>
        <v/>
      </c>
    </row>
    <row r="44" spans="1:2" ht="15" customHeight="1">
      <c r="A44" s="52">
        <f>'Sujetos Retenidos'!A44</f>
        <v>0</v>
      </c>
      <c r="B44" s="53" t="str">
        <f>IF('Sujetos Retenidos'!O44="","",'Sujetos Retenidos'!O44)</f>
        <v/>
      </c>
    </row>
    <row r="45" spans="1:2" ht="15" customHeight="1">
      <c r="A45" s="50">
        <f>'Sujetos Retenidos'!A45</f>
        <v>0</v>
      </c>
      <c r="B45" s="51" t="str">
        <f>IF('Sujetos Retenidos'!O45="","",'Sujetos Retenidos'!O45)</f>
        <v/>
      </c>
    </row>
    <row r="46" spans="1:2" ht="15" customHeight="1">
      <c r="A46" s="52">
        <f>'Sujetos Retenidos'!A46</f>
        <v>0</v>
      </c>
      <c r="B46" s="53" t="str">
        <f>IF('Sujetos Retenidos'!O46="","",'Sujetos Retenidos'!O46)</f>
        <v/>
      </c>
    </row>
    <row r="47" spans="1:2" ht="15" customHeight="1">
      <c r="A47" s="50">
        <f>'Sujetos Retenidos'!A47</f>
        <v>0</v>
      </c>
      <c r="B47" s="51" t="str">
        <f>IF('Sujetos Retenidos'!O47="","",'Sujetos Retenidos'!O47)</f>
        <v/>
      </c>
    </row>
    <row r="48" spans="1:2" ht="15" customHeight="1">
      <c r="A48" s="52">
        <f>'Sujetos Retenidos'!A48</f>
        <v>0</v>
      </c>
      <c r="B48" s="53" t="str">
        <f>IF('Sujetos Retenidos'!O48="","",'Sujetos Retenidos'!O48)</f>
        <v/>
      </c>
    </row>
    <row r="49" spans="1:2" ht="15" customHeight="1">
      <c r="A49" s="50">
        <f>'Sujetos Retenidos'!A49</f>
        <v>0</v>
      </c>
      <c r="B49" s="51" t="str">
        <f>IF('Sujetos Retenidos'!O49="","",'Sujetos Retenidos'!O49)</f>
        <v/>
      </c>
    </row>
    <row r="50" spans="1:2" ht="15" customHeight="1">
      <c r="A50" s="52">
        <f>'Sujetos Retenidos'!A50</f>
        <v>0</v>
      </c>
      <c r="B50" s="53" t="str">
        <f>IF('Sujetos Retenidos'!O50="","",'Sujetos Retenidos'!O50)</f>
        <v/>
      </c>
    </row>
    <row r="51" spans="1:2" ht="15" customHeight="1">
      <c r="A51" s="50">
        <f>'Sujetos Retenidos'!A51</f>
        <v>0</v>
      </c>
      <c r="B51" s="51" t="str">
        <f>IF('Sujetos Retenidos'!O51="","",'Sujetos Retenidos'!O51)</f>
        <v/>
      </c>
    </row>
    <row r="52" spans="1:2" ht="15" customHeight="1">
      <c r="A52" s="52">
        <f>'Sujetos Retenidos'!A52</f>
        <v>0</v>
      </c>
      <c r="B52" s="53" t="str">
        <f>IF('Sujetos Retenidos'!O52="","",'Sujetos Retenidos'!O52)</f>
        <v/>
      </c>
    </row>
    <row r="53" spans="1:2" ht="15" customHeight="1">
      <c r="A53" s="50">
        <f>'Sujetos Retenidos'!A53</f>
        <v>0</v>
      </c>
      <c r="B53" s="51" t="str">
        <f>IF('Sujetos Retenidos'!O53="","",'Sujetos Retenidos'!O53)</f>
        <v/>
      </c>
    </row>
    <row r="54" spans="1:2" ht="15" customHeight="1">
      <c r="A54" s="52">
        <f>'Sujetos Retenidos'!A54</f>
        <v>0</v>
      </c>
      <c r="B54" s="53" t="str">
        <f>IF('Sujetos Retenidos'!O54="","",'Sujetos Retenidos'!O54)</f>
        <v/>
      </c>
    </row>
    <row r="55" spans="1:2" ht="15" customHeight="1">
      <c r="A55" s="50">
        <f>'Sujetos Retenidos'!A55</f>
        <v>0</v>
      </c>
      <c r="B55" s="51" t="str">
        <f>IF('Sujetos Retenidos'!O55="","",'Sujetos Retenidos'!O55)</f>
        <v/>
      </c>
    </row>
    <row r="56" spans="1:2" ht="15" customHeight="1">
      <c r="A56" s="52">
        <f>'Sujetos Retenidos'!A56</f>
        <v>0</v>
      </c>
      <c r="B56" s="53" t="str">
        <f>IF('Sujetos Retenidos'!O56="","",'Sujetos Retenidos'!O56)</f>
        <v/>
      </c>
    </row>
    <row r="57" spans="1:2" ht="15" customHeight="1">
      <c r="A57" s="50">
        <f>'Sujetos Retenidos'!A57</f>
        <v>0</v>
      </c>
      <c r="B57" s="51" t="str">
        <f>IF('Sujetos Retenidos'!O57="","",'Sujetos Retenidos'!O57)</f>
        <v/>
      </c>
    </row>
    <row r="58" spans="1:2" ht="15" customHeight="1">
      <c r="A58" s="52">
        <f>'Sujetos Retenidos'!A58</f>
        <v>0</v>
      </c>
      <c r="B58" s="53" t="str">
        <f>IF('Sujetos Retenidos'!O58="","",'Sujetos Retenidos'!O58)</f>
        <v/>
      </c>
    </row>
    <row r="59" spans="1:2" ht="15" customHeight="1">
      <c r="A59" s="50">
        <f>'Sujetos Retenidos'!A59</f>
        <v>0</v>
      </c>
      <c r="B59" s="51" t="str">
        <f>IF('Sujetos Retenidos'!O59="","",'Sujetos Retenidos'!O59)</f>
        <v/>
      </c>
    </row>
    <row r="60" spans="1:2" ht="15" customHeight="1">
      <c r="A60" s="52">
        <f>'Sujetos Retenidos'!A60</f>
        <v>0</v>
      </c>
      <c r="B60" s="53" t="str">
        <f>IF('Sujetos Retenidos'!O60="","",'Sujetos Retenidos'!O60)</f>
        <v/>
      </c>
    </row>
    <row r="61" spans="1:2" ht="15" customHeight="1">
      <c r="A61" s="50">
        <f>'Sujetos Retenidos'!A61</f>
        <v>0</v>
      </c>
      <c r="B61" s="51" t="str">
        <f>IF('Sujetos Retenidos'!O61="","",'Sujetos Retenidos'!O61)</f>
        <v/>
      </c>
    </row>
    <row r="62" spans="1:2" ht="15" customHeight="1">
      <c r="A62" s="52">
        <f>'Sujetos Retenidos'!A62</f>
        <v>0</v>
      </c>
      <c r="B62" s="53" t="str">
        <f>IF('Sujetos Retenidos'!O62="","",'Sujetos Retenidos'!O62)</f>
        <v/>
      </c>
    </row>
    <row r="63" spans="1:2" ht="15" customHeight="1">
      <c r="A63" s="50">
        <f>'Sujetos Retenidos'!A63</f>
        <v>0</v>
      </c>
      <c r="B63" s="51" t="str">
        <f>IF('Sujetos Retenidos'!O63="","",'Sujetos Retenidos'!O63)</f>
        <v/>
      </c>
    </row>
    <row r="64" spans="1:2" ht="15" customHeight="1">
      <c r="A64" s="52">
        <f>'Sujetos Retenidos'!A64</f>
        <v>0</v>
      </c>
      <c r="B64" s="53" t="str">
        <f>IF('Sujetos Retenidos'!O64="","",'Sujetos Retenidos'!O64)</f>
        <v/>
      </c>
    </row>
    <row r="65" spans="1:2" ht="15" customHeight="1">
      <c r="A65" s="50">
        <f>'Sujetos Retenidos'!A65</f>
        <v>0</v>
      </c>
      <c r="B65" s="51" t="str">
        <f>IF('Sujetos Retenidos'!O65="","",'Sujetos Retenidos'!O65)</f>
        <v/>
      </c>
    </row>
    <row r="66" spans="1:2" ht="15" customHeight="1">
      <c r="A66" s="52">
        <f>'Sujetos Retenidos'!A66</f>
        <v>0</v>
      </c>
      <c r="B66" s="53" t="str">
        <f>IF('Sujetos Retenidos'!O66="","",'Sujetos Retenidos'!O66)</f>
        <v/>
      </c>
    </row>
    <row r="67" spans="1:2" ht="15" customHeight="1">
      <c r="A67" s="50">
        <f>'Sujetos Retenidos'!A67</f>
        <v>0</v>
      </c>
      <c r="B67" s="51" t="str">
        <f>IF('Sujetos Retenidos'!O67="","",'Sujetos Retenidos'!O67)</f>
        <v/>
      </c>
    </row>
    <row r="68" spans="1:2" ht="15" customHeight="1">
      <c r="A68" s="52">
        <f>'Sujetos Retenidos'!A68</f>
        <v>0</v>
      </c>
      <c r="B68" s="53" t="str">
        <f>IF('Sujetos Retenidos'!O68="","",'Sujetos Retenidos'!O68)</f>
        <v/>
      </c>
    </row>
    <row r="69" spans="1:2" ht="15" customHeight="1">
      <c r="A69" s="50">
        <f>'Sujetos Retenidos'!A69</f>
        <v>0</v>
      </c>
      <c r="B69" s="51" t="str">
        <f>IF('Sujetos Retenidos'!O69="","",'Sujetos Retenidos'!O69)</f>
        <v/>
      </c>
    </row>
    <row r="70" spans="1:2" ht="15" customHeight="1">
      <c r="A70" s="52">
        <f>'Sujetos Retenidos'!A70</f>
        <v>0</v>
      </c>
      <c r="B70" s="53" t="str">
        <f>IF('Sujetos Retenidos'!O70="","",'Sujetos Retenidos'!O70)</f>
        <v/>
      </c>
    </row>
    <row r="71" spans="1:2" ht="15" customHeight="1">
      <c r="A71" s="50">
        <f>'Sujetos Retenidos'!A71</f>
        <v>0</v>
      </c>
      <c r="B71" s="51" t="str">
        <f>IF('Sujetos Retenidos'!O71="","",'Sujetos Retenidos'!O71)</f>
        <v/>
      </c>
    </row>
    <row r="72" spans="1:2" ht="15" customHeight="1">
      <c r="A72" s="52">
        <f>'Sujetos Retenidos'!A72</f>
        <v>0</v>
      </c>
      <c r="B72" s="53" t="str">
        <f>IF('Sujetos Retenidos'!O72="","",'Sujetos Retenidos'!O72)</f>
        <v/>
      </c>
    </row>
    <row r="73" spans="1:2" ht="15" customHeight="1">
      <c r="A73" s="50">
        <f>'Sujetos Retenidos'!A73</f>
        <v>0</v>
      </c>
      <c r="B73" s="51" t="str">
        <f>IF('Sujetos Retenidos'!O73="","",'Sujetos Retenidos'!O73)</f>
        <v/>
      </c>
    </row>
    <row r="74" spans="1:2" ht="15" customHeight="1">
      <c r="A74" s="52">
        <f>'Sujetos Retenidos'!A74</f>
        <v>0</v>
      </c>
      <c r="B74" s="53" t="str">
        <f>IF('Sujetos Retenidos'!O74="","",'Sujetos Retenidos'!O74)</f>
        <v/>
      </c>
    </row>
    <row r="75" spans="1:2" ht="15" customHeight="1">
      <c r="A75" s="50">
        <f>'Sujetos Retenidos'!A75</f>
        <v>0</v>
      </c>
      <c r="B75" s="51" t="str">
        <f>IF('Sujetos Retenidos'!O75="","",'Sujetos Retenidos'!O75)</f>
        <v/>
      </c>
    </row>
    <row r="76" spans="1:2" ht="15" customHeight="1">
      <c r="A76" s="52">
        <f>'Sujetos Retenidos'!A76</f>
        <v>0</v>
      </c>
      <c r="B76" s="53" t="str">
        <f>IF('Sujetos Retenidos'!O76="","",'Sujetos Retenidos'!O76)</f>
        <v/>
      </c>
    </row>
    <row r="77" spans="1:2" ht="15" customHeight="1">
      <c r="A77" s="50">
        <f>'Sujetos Retenidos'!A77</f>
        <v>0</v>
      </c>
      <c r="B77" s="51" t="str">
        <f>IF('Sujetos Retenidos'!O77="","",'Sujetos Retenidos'!O77)</f>
        <v/>
      </c>
    </row>
    <row r="78" spans="1:2" ht="15" customHeight="1">
      <c r="A78" s="52">
        <f>'Sujetos Retenidos'!A78</f>
        <v>0</v>
      </c>
      <c r="B78" s="53" t="str">
        <f>IF('Sujetos Retenidos'!O78="","",'Sujetos Retenidos'!O78)</f>
        <v/>
      </c>
    </row>
    <row r="79" spans="1:2" ht="15" customHeight="1">
      <c r="A79" s="50">
        <f>'Sujetos Retenidos'!A79</f>
        <v>0</v>
      </c>
      <c r="B79" s="51" t="str">
        <f>IF('Sujetos Retenidos'!O79="","",'Sujetos Retenidos'!O79)</f>
        <v/>
      </c>
    </row>
    <row r="80" spans="1:2" ht="15" customHeight="1">
      <c r="A80" s="52">
        <f>'Sujetos Retenidos'!A80</f>
        <v>0</v>
      </c>
      <c r="B80" s="53" t="str">
        <f>IF('Sujetos Retenidos'!O80="","",'Sujetos Retenidos'!O80)</f>
        <v/>
      </c>
    </row>
    <row r="81" spans="1:2" ht="15" customHeight="1">
      <c r="A81" s="50">
        <f>'Sujetos Retenidos'!A81</f>
        <v>0</v>
      </c>
      <c r="B81" s="51" t="str">
        <f>IF('Sujetos Retenidos'!O81="","",'Sujetos Retenidos'!O81)</f>
        <v/>
      </c>
    </row>
    <row r="82" spans="1:2" ht="15" customHeight="1">
      <c r="A82" s="52">
        <f>'Sujetos Retenidos'!A82</f>
        <v>0</v>
      </c>
      <c r="B82" s="53" t="str">
        <f>IF('Sujetos Retenidos'!O82="","",'Sujetos Retenidos'!O82)</f>
        <v/>
      </c>
    </row>
    <row r="83" spans="1:2" ht="15" customHeight="1">
      <c r="A83" s="50">
        <f>'Sujetos Retenidos'!A83</f>
        <v>0</v>
      </c>
      <c r="B83" s="51" t="str">
        <f>IF('Sujetos Retenidos'!O83="","",'Sujetos Retenidos'!O83)</f>
        <v/>
      </c>
    </row>
    <row r="84" spans="1:2" ht="15" customHeight="1">
      <c r="A84" s="52">
        <f>'Sujetos Retenidos'!A84</f>
        <v>0</v>
      </c>
      <c r="B84" s="53" t="str">
        <f>IF('Sujetos Retenidos'!O84="","",'Sujetos Retenidos'!O84)</f>
        <v/>
      </c>
    </row>
    <row r="85" spans="1:2" ht="15" customHeight="1">
      <c r="A85" s="50">
        <f>'Sujetos Retenidos'!A85</f>
        <v>0</v>
      </c>
      <c r="B85" s="51" t="str">
        <f>IF('Sujetos Retenidos'!O85="","",'Sujetos Retenidos'!O85)</f>
        <v/>
      </c>
    </row>
    <row r="86" spans="1:2" ht="15" customHeight="1">
      <c r="A86" s="52">
        <f>'Sujetos Retenidos'!A86</f>
        <v>0</v>
      </c>
      <c r="B86" s="53" t="str">
        <f>IF('Sujetos Retenidos'!O86="","",'Sujetos Retenidos'!O86)</f>
        <v/>
      </c>
    </row>
    <row r="87" spans="1:2" ht="15" customHeight="1">
      <c r="A87" s="50">
        <f>'Sujetos Retenidos'!A87</f>
        <v>0</v>
      </c>
      <c r="B87" s="51" t="str">
        <f>IF('Sujetos Retenidos'!O87="","",'Sujetos Retenidos'!O87)</f>
        <v/>
      </c>
    </row>
    <row r="88" spans="1:2" ht="15" customHeight="1">
      <c r="A88" s="52">
        <f>'Sujetos Retenidos'!A88</f>
        <v>0</v>
      </c>
      <c r="B88" s="53" t="str">
        <f>IF('Sujetos Retenidos'!O88="","",'Sujetos Retenidos'!O88)</f>
        <v/>
      </c>
    </row>
    <row r="89" spans="1:2" ht="15" customHeight="1">
      <c r="A89" s="50">
        <f>'Sujetos Retenidos'!A89</f>
        <v>0</v>
      </c>
      <c r="B89" s="51" t="str">
        <f>IF('Sujetos Retenidos'!O89="","",'Sujetos Retenidos'!O89)</f>
        <v/>
      </c>
    </row>
    <row r="90" spans="1:2" ht="15" customHeight="1">
      <c r="A90" s="52">
        <f>'Sujetos Retenidos'!A90</f>
        <v>0</v>
      </c>
      <c r="B90" s="53" t="str">
        <f>IF('Sujetos Retenidos'!O90="","",'Sujetos Retenidos'!O90)</f>
        <v/>
      </c>
    </row>
    <row r="91" spans="1:2" ht="15" customHeight="1">
      <c r="A91" s="50">
        <f>'Sujetos Retenidos'!A91</f>
        <v>0</v>
      </c>
      <c r="B91" s="51" t="str">
        <f>IF('Sujetos Retenidos'!O91="","",'Sujetos Retenidos'!O91)</f>
        <v/>
      </c>
    </row>
    <row r="92" spans="1:2" ht="15" customHeight="1">
      <c r="A92" s="52">
        <f>'Sujetos Retenidos'!A92</f>
        <v>0</v>
      </c>
      <c r="B92" s="53" t="str">
        <f>IF('Sujetos Retenidos'!O92="","",'Sujetos Retenidos'!O92)</f>
        <v/>
      </c>
    </row>
    <row r="93" spans="1:2" ht="15" customHeight="1">
      <c r="A93" s="50">
        <f>'Sujetos Retenidos'!A93</f>
        <v>0</v>
      </c>
      <c r="B93" s="51" t="str">
        <f>IF('Sujetos Retenidos'!O93="","",'Sujetos Retenidos'!O93)</f>
        <v/>
      </c>
    </row>
    <row r="94" spans="1:2" ht="15" customHeight="1">
      <c r="A94" s="52">
        <f>'Sujetos Retenidos'!A94</f>
        <v>0</v>
      </c>
      <c r="B94" s="53" t="str">
        <f>IF('Sujetos Retenidos'!O94="","",'Sujetos Retenidos'!O94)</f>
        <v/>
      </c>
    </row>
    <row r="95" spans="1:2" ht="15" customHeight="1">
      <c r="A95" s="50">
        <f>'Sujetos Retenidos'!A95</f>
        <v>0</v>
      </c>
      <c r="B95" s="51" t="str">
        <f>IF('Sujetos Retenidos'!O95="","",'Sujetos Retenidos'!O95)</f>
        <v/>
      </c>
    </row>
    <row r="96" spans="1:2" ht="15" customHeight="1">
      <c r="A96" s="52">
        <f>'Sujetos Retenidos'!A96</f>
        <v>0</v>
      </c>
      <c r="B96" s="53" t="str">
        <f>IF('Sujetos Retenidos'!O96="","",'Sujetos Retenidos'!O96)</f>
        <v/>
      </c>
    </row>
    <row r="97" spans="1:2" ht="15" customHeight="1">
      <c r="A97" s="50">
        <f>'Sujetos Retenidos'!A97</f>
        <v>0</v>
      </c>
      <c r="B97" s="51" t="str">
        <f>IF('Sujetos Retenidos'!O97="","",'Sujetos Retenidos'!O97)</f>
        <v/>
      </c>
    </row>
    <row r="98" spans="1:2" ht="15" customHeight="1">
      <c r="A98" s="52">
        <f>'Sujetos Retenidos'!A98</f>
        <v>0</v>
      </c>
      <c r="B98" s="53" t="str">
        <f>IF('Sujetos Retenidos'!O98="","",'Sujetos Retenidos'!O98)</f>
        <v/>
      </c>
    </row>
    <row r="99" spans="1:2" ht="15" customHeight="1">
      <c r="A99" s="50">
        <f>'Sujetos Retenidos'!A99</f>
        <v>0</v>
      </c>
      <c r="B99" s="51" t="str">
        <f>IF('Sujetos Retenidos'!O99="","",'Sujetos Retenidos'!O99)</f>
        <v/>
      </c>
    </row>
    <row r="100" spans="1:2" ht="15" customHeight="1">
      <c r="A100" s="52">
        <f>'Sujetos Retenidos'!A100</f>
        <v>0</v>
      </c>
      <c r="B100" s="53" t="str">
        <f>IF('Sujetos Retenidos'!O100="","",'Sujetos Retenidos'!O100)</f>
        <v/>
      </c>
    </row>
    <row r="101" spans="1:2" ht="15" customHeight="1">
      <c r="A101" s="50">
        <f>'Sujetos Retenidos'!A101</f>
        <v>0</v>
      </c>
      <c r="B101" s="51" t="str">
        <f>IF('Sujetos Retenidos'!O101="","",'Sujetos Retenidos'!O101)</f>
        <v/>
      </c>
    </row>
    <row r="102" spans="1:2" ht="15" customHeight="1">
      <c r="A102" s="52">
        <f>'Sujetos Retenidos'!A102</f>
        <v>0</v>
      </c>
      <c r="B102" s="53" t="str">
        <f>IF('Sujetos Retenidos'!O102="","",'Sujetos Retenidos'!O102)</f>
        <v/>
      </c>
    </row>
    <row r="103" spans="1:2" ht="15" customHeight="1">
      <c r="A103" s="50">
        <f>'Sujetos Retenidos'!A103</f>
        <v>0</v>
      </c>
      <c r="B103" s="51" t="str">
        <f>IF('Sujetos Retenidos'!O103="","",'Sujetos Retenidos'!O103)</f>
        <v/>
      </c>
    </row>
    <row r="104" spans="1:2" ht="15" customHeight="1">
      <c r="A104" s="52">
        <f>'Sujetos Retenidos'!A104</f>
        <v>0</v>
      </c>
      <c r="B104" s="53" t="str">
        <f>IF('Sujetos Retenidos'!O104="","",'Sujetos Retenidos'!O104)</f>
        <v/>
      </c>
    </row>
    <row r="105" spans="1:2" ht="15" customHeight="1">
      <c r="A105" s="50">
        <f>'Sujetos Retenidos'!A105</f>
        <v>0</v>
      </c>
      <c r="B105" s="51" t="str">
        <f>IF('Sujetos Retenidos'!O105="","",'Sujetos Retenidos'!O105)</f>
        <v/>
      </c>
    </row>
    <row r="106" spans="1:2" ht="15" customHeight="1">
      <c r="A106" s="52">
        <f>'Sujetos Retenidos'!A106</f>
        <v>0</v>
      </c>
      <c r="B106" s="53" t="str">
        <f>IF('Sujetos Retenidos'!O106="","",'Sujetos Retenidos'!O106)</f>
        <v/>
      </c>
    </row>
    <row r="107" spans="1:2" ht="15" customHeight="1">
      <c r="A107" s="50">
        <f>'Sujetos Retenidos'!A107</f>
        <v>0</v>
      </c>
      <c r="B107" s="51" t="str">
        <f>IF('Sujetos Retenidos'!O107="","",'Sujetos Retenidos'!O107)</f>
        <v/>
      </c>
    </row>
    <row r="108" spans="1:2" ht="15" customHeight="1">
      <c r="A108" s="52">
        <f>'Sujetos Retenidos'!A108</f>
        <v>0</v>
      </c>
      <c r="B108" s="53" t="str">
        <f>IF('Sujetos Retenidos'!O108="","",'Sujetos Retenidos'!O108)</f>
        <v/>
      </c>
    </row>
    <row r="109" spans="1:2" ht="15" customHeight="1">
      <c r="A109" s="50">
        <f>'Sujetos Retenidos'!A109</f>
        <v>0</v>
      </c>
      <c r="B109" s="51" t="str">
        <f>IF('Sujetos Retenidos'!O109="","",'Sujetos Retenidos'!O109)</f>
        <v/>
      </c>
    </row>
    <row r="110" spans="1:2" ht="15" customHeight="1">
      <c r="A110" s="52">
        <f>'Sujetos Retenidos'!A110</f>
        <v>0</v>
      </c>
      <c r="B110" s="53" t="str">
        <f>IF('Sujetos Retenidos'!O110="","",'Sujetos Retenidos'!O110)</f>
        <v/>
      </c>
    </row>
    <row r="111" spans="1:2" ht="15" customHeight="1">
      <c r="A111" s="50">
        <f>'Sujetos Retenidos'!A111</f>
        <v>0</v>
      </c>
      <c r="B111" s="51" t="str">
        <f>IF('Sujetos Retenidos'!O111="","",'Sujetos Retenidos'!O111)</f>
        <v/>
      </c>
    </row>
    <row r="112" spans="1:2" ht="15" customHeight="1">
      <c r="A112" s="52">
        <f>'Sujetos Retenidos'!A112</f>
        <v>0</v>
      </c>
      <c r="B112" s="53" t="str">
        <f>IF('Sujetos Retenidos'!O112="","",'Sujetos Retenidos'!O112)</f>
        <v/>
      </c>
    </row>
    <row r="113" spans="1:2" ht="15" customHeight="1">
      <c r="A113" s="50">
        <f>'Sujetos Retenidos'!A113</f>
        <v>0</v>
      </c>
      <c r="B113" s="51" t="str">
        <f>IF('Sujetos Retenidos'!O113="","",'Sujetos Retenidos'!O113)</f>
        <v/>
      </c>
    </row>
    <row r="114" spans="1:2" ht="15" customHeight="1">
      <c r="A114" s="52">
        <f>'Sujetos Retenidos'!A114</f>
        <v>0</v>
      </c>
      <c r="B114" s="53" t="str">
        <f>IF('Sujetos Retenidos'!O114="","",'Sujetos Retenidos'!O114)</f>
        <v/>
      </c>
    </row>
    <row r="115" spans="1:2" ht="15" customHeight="1">
      <c r="A115" s="50">
        <f>'Sujetos Retenidos'!A115</f>
        <v>0</v>
      </c>
      <c r="B115" s="51" t="str">
        <f>IF('Sujetos Retenidos'!O115="","",'Sujetos Retenidos'!O115)</f>
        <v/>
      </c>
    </row>
    <row r="116" spans="1:2" ht="15" customHeight="1">
      <c r="A116" s="52">
        <f>'Sujetos Retenidos'!A116</f>
        <v>0</v>
      </c>
      <c r="B116" s="53" t="str">
        <f>IF('Sujetos Retenidos'!O116="","",'Sujetos Retenidos'!O116)</f>
        <v/>
      </c>
    </row>
    <row r="117" spans="1:2" ht="15" customHeight="1">
      <c r="A117" s="50">
        <f>'Sujetos Retenidos'!A117</f>
        <v>0</v>
      </c>
      <c r="B117" s="51" t="str">
        <f>IF('Sujetos Retenidos'!O117="","",'Sujetos Retenidos'!O117)</f>
        <v/>
      </c>
    </row>
    <row r="118" spans="1:2" ht="15" customHeight="1">
      <c r="A118" s="52">
        <f>'Sujetos Retenidos'!A118</f>
        <v>0</v>
      </c>
      <c r="B118" s="53" t="str">
        <f>IF('Sujetos Retenidos'!O118="","",'Sujetos Retenidos'!O118)</f>
        <v/>
      </c>
    </row>
    <row r="119" spans="1:2" ht="15" customHeight="1">
      <c r="A119" s="50">
        <f>'Sujetos Retenidos'!A119</f>
        <v>0</v>
      </c>
      <c r="B119" s="51" t="str">
        <f>IF('Sujetos Retenidos'!O119="","",'Sujetos Retenidos'!O119)</f>
        <v/>
      </c>
    </row>
    <row r="120" spans="1:2" ht="15" customHeight="1">
      <c r="A120" s="52">
        <f>'Sujetos Retenidos'!A120</f>
        <v>0</v>
      </c>
      <c r="B120" s="53" t="str">
        <f>IF('Sujetos Retenidos'!O120="","",'Sujetos Retenidos'!O120)</f>
        <v/>
      </c>
    </row>
    <row r="121" spans="1:2" ht="15" customHeight="1">
      <c r="A121" s="50">
        <f>'Sujetos Retenidos'!A121</f>
        <v>0</v>
      </c>
      <c r="B121" s="51" t="str">
        <f>IF('Sujetos Retenidos'!O121="","",'Sujetos Retenidos'!O121)</f>
        <v/>
      </c>
    </row>
    <row r="122" spans="1:2" ht="15" customHeight="1">
      <c r="A122" s="52">
        <f>'Sujetos Retenidos'!A122</f>
        <v>0</v>
      </c>
      <c r="B122" s="53" t="str">
        <f>IF('Sujetos Retenidos'!O122="","",'Sujetos Retenidos'!O122)</f>
        <v/>
      </c>
    </row>
    <row r="123" spans="1:2" ht="15" customHeight="1">
      <c r="A123" s="50">
        <f>'Sujetos Retenidos'!A123</f>
        <v>0</v>
      </c>
      <c r="B123" s="51" t="str">
        <f>IF('Sujetos Retenidos'!O123="","",'Sujetos Retenidos'!O123)</f>
        <v/>
      </c>
    </row>
    <row r="124" spans="1:2" ht="15" customHeight="1">
      <c r="A124" s="52">
        <f>'Sujetos Retenidos'!A124</f>
        <v>0</v>
      </c>
      <c r="B124" s="53" t="str">
        <f>IF('Sujetos Retenidos'!O124="","",'Sujetos Retenidos'!O124)</f>
        <v/>
      </c>
    </row>
    <row r="125" spans="1:2" ht="15" customHeight="1">
      <c r="A125" s="50">
        <f>'Sujetos Retenidos'!A125</f>
        <v>0</v>
      </c>
      <c r="B125" s="51" t="str">
        <f>IF('Sujetos Retenidos'!O125="","",'Sujetos Retenidos'!O125)</f>
        <v/>
      </c>
    </row>
    <row r="126" spans="1:2" ht="15" customHeight="1">
      <c r="A126" s="52">
        <f>'Sujetos Retenidos'!A126</f>
        <v>0</v>
      </c>
      <c r="B126" s="53" t="str">
        <f>IF('Sujetos Retenidos'!O126="","",'Sujetos Retenidos'!O126)</f>
        <v/>
      </c>
    </row>
    <row r="127" spans="1:2" ht="15" customHeight="1">
      <c r="A127" s="50">
        <f>'Sujetos Retenidos'!A127</f>
        <v>0</v>
      </c>
      <c r="B127" s="51" t="str">
        <f>IF('Sujetos Retenidos'!O127="","",'Sujetos Retenidos'!O127)</f>
        <v/>
      </c>
    </row>
    <row r="128" spans="1:2" ht="15" customHeight="1">
      <c r="A128" s="52">
        <f>'Sujetos Retenidos'!A128</f>
        <v>0</v>
      </c>
      <c r="B128" s="53" t="str">
        <f>IF('Sujetos Retenidos'!O128="","",'Sujetos Retenidos'!O128)</f>
        <v/>
      </c>
    </row>
    <row r="129" spans="1:2" ht="15" customHeight="1">
      <c r="A129" s="50">
        <f>'Sujetos Retenidos'!A129</f>
        <v>0</v>
      </c>
      <c r="B129" s="51" t="str">
        <f>IF('Sujetos Retenidos'!O129="","",'Sujetos Retenidos'!O129)</f>
        <v/>
      </c>
    </row>
    <row r="130" spans="1:2" ht="15" customHeight="1">
      <c r="A130" s="52">
        <f>'Sujetos Retenidos'!A130</f>
        <v>0</v>
      </c>
      <c r="B130" s="53" t="str">
        <f>IF('Sujetos Retenidos'!O130="","",'Sujetos Retenidos'!O130)</f>
        <v/>
      </c>
    </row>
    <row r="131" spans="1:2" ht="15" customHeight="1">
      <c r="A131" s="50">
        <f>'Sujetos Retenidos'!A131</f>
        <v>0</v>
      </c>
      <c r="B131" s="51" t="str">
        <f>IF('Sujetos Retenidos'!O131="","",'Sujetos Retenidos'!O131)</f>
        <v/>
      </c>
    </row>
    <row r="132" spans="1:2" ht="15" customHeight="1">
      <c r="A132" s="52">
        <f>'Sujetos Retenidos'!A132</f>
        <v>0</v>
      </c>
      <c r="B132" s="53" t="str">
        <f>IF('Sujetos Retenidos'!O132="","",'Sujetos Retenidos'!O132)</f>
        <v/>
      </c>
    </row>
    <row r="133" spans="1:2" ht="15" customHeight="1">
      <c r="A133" s="50">
        <f>'Sujetos Retenidos'!A133</f>
        <v>0</v>
      </c>
      <c r="B133" s="51" t="str">
        <f>IF('Sujetos Retenidos'!O133="","",'Sujetos Retenidos'!O133)</f>
        <v/>
      </c>
    </row>
    <row r="134" spans="1:2" ht="15" customHeight="1">
      <c r="A134" s="52">
        <f>'Sujetos Retenidos'!A134</f>
        <v>0</v>
      </c>
      <c r="B134" s="53" t="str">
        <f>IF('Sujetos Retenidos'!O134="","",'Sujetos Retenidos'!O134)</f>
        <v/>
      </c>
    </row>
    <row r="135" spans="1:2" ht="15" customHeight="1">
      <c r="A135" s="50">
        <f>'Sujetos Retenidos'!A135</f>
        <v>0</v>
      </c>
      <c r="B135" s="51" t="str">
        <f>IF('Sujetos Retenidos'!O135="","",'Sujetos Retenidos'!O135)</f>
        <v/>
      </c>
    </row>
    <row r="136" spans="1:2" ht="15" customHeight="1">
      <c r="A136" s="52">
        <f>'Sujetos Retenidos'!A136</f>
        <v>0</v>
      </c>
      <c r="B136" s="53" t="str">
        <f>IF('Sujetos Retenidos'!O136="","",'Sujetos Retenidos'!O136)</f>
        <v/>
      </c>
    </row>
    <row r="137" spans="1:2" ht="15" customHeight="1">
      <c r="A137" s="50">
        <f>'Sujetos Retenidos'!A137</f>
        <v>0</v>
      </c>
      <c r="B137" s="51" t="str">
        <f>IF('Sujetos Retenidos'!O137="","",'Sujetos Retenidos'!O137)</f>
        <v/>
      </c>
    </row>
    <row r="138" spans="1:2" ht="15" customHeight="1">
      <c r="A138" s="52">
        <f>'Sujetos Retenidos'!A138</f>
        <v>0</v>
      </c>
      <c r="B138" s="53" t="str">
        <f>IF('Sujetos Retenidos'!O138="","",'Sujetos Retenidos'!O138)</f>
        <v/>
      </c>
    </row>
    <row r="139" spans="1:2" ht="15" customHeight="1">
      <c r="A139" s="50">
        <f>'Sujetos Retenidos'!A139</f>
        <v>0</v>
      </c>
      <c r="B139" s="51" t="str">
        <f>IF('Sujetos Retenidos'!O139="","",'Sujetos Retenidos'!O139)</f>
        <v/>
      </c>
    </row>
    <row r="140" spans="1:2" ht="15" customHeight="1">
      <c r="A140" s="52">
        <f>'Sujetos Retenidos'!A140</f>
        <v>0</v>
      </c>
      <c r="B140" s="53" t="str">
        <f>IF('Sujetos Retenidos'!O140="","",'Sujetos Retenidos'!O140)</f>
        <v/>
      </c>
    </row>
    <row r="141" spans="1:2" ht="15" customHeight="1">
      <c r="A141" s="50">
        <f>'Sujetos Retenidos'!A141</f>
        <v>0</v>
      </c>
      <c r="B141" s="51" t="str">
        <f>IF('Sujetos Retenidos'!O141="","",'Sujetos Retenidos'!O141)</f>
        <v/>
      </c>
    </row>
    <row r="142" spans="1:2" ht="15" customHeight="1">
      <c r="A142" s="52">
        <f>'Sujetos Retenidos'!A142</f>
        <v>0</v>
      </c>
      <c r="B142" s="53" t="str">
        <f>IF('Sujetos Retenidos'!O142="","",'Sujetos Retenidos'!O142)</f>
        <v/>
      </c>
    </row>
    <row r="143" spans="1:2" ht="15" customHeight="1">
      <c r="A143" s="50">
        <f>'Sujetos Retenidos'!A143</f>
        <v>0</v>
      </c>
      <c r="B143" s="51" t="str">
        <f>IF('Sujetos Retenidos'!O143="","",'Sujetos Retenidos'!O143)</f>
        <v/>
      </c>
    </row>
    <row r="144" spans="1:2" ht="15" customHeight="1">
      <c r="A144" s="52">
        <f>'Sujetos Retenidos'!A144</f>
        <v>0</v>
      </c>
      <c r="B144" s="53" t="str">
        <f>IF('Sujetos Retenidos'!O144="","",'Sujetos Retenidos'!O144)</f>
        <v/>
      </c>
    </row>
    <row r="145" spans="1:2" ht="15" customHeight="1">
      <c r="A145" s="50">
        <f>'Sujetos Retenidos'!A145</f>
        <v>0</v>
      </c>
      <c r="B145" s="51" t="str">
        <f>IF('Sujetos Retenidos'!O145="","",'Sujetos Retenidos'!O145)</f>
        <v/>
      </c>
    </row>
    <row r="146" spans="1:2" ht="15" customHeight="1">
      <c r="A146" s="52">
        <f>'Sujetos Retenidos'!A146</f>
        <v>0</v>
      </c>
      <c r="B146" s="53" t="str">
        <f>IF('Sujetos Retenidos'!O146="","",'Sujetos Retenidos'!O146)</f>
        <v/>
      </c>
    </row>
    <row r="147" spans="1:2" ht="15" customHeight="1">
      <c r="A147" s="50">
        <f>'Sujetos Retenidos'!A147</f>
        <v>0</v>
      </c>
      <c r="B147" s="51" t="str">
        <f>IF('Sujetos Retenidos'!O147="","",'Sujetos Retenidos'!O147)</f>
        <v/>
      </c>
    </row>
    <row r="148" spans="1:2" ht="15" customHeight="1">
      <c r="A148" s="52">
        <f>'Sujetos Retenidos'!A148</f>
        <v>0</v>
      </c>
      <c r="B148" s="53" t="str">
        <f>IF('Sujetos Retenidos'!O148="","",'Sujetos Retenidos'!O148)</f>
        <v/>
      </c>
    </row>
    <row r="149" spans="1:2" ht="15" customHeight="1">
      <c r="A149" s="50">
        <f>'Sujetos Retenidos'!A149</f>
        <v>0</v>
      </c>
      <c r="B149" s="51" t="str">
        <f>IF('Sujetos Retenidos'!O149="","",'Sujetos Retenidos'!O149)</f>
        <v/>
      </c>
    </row>
    <row r="150" spans="1:2" ht="15" customHeight="1">
      <c r="A150" s="52">
        <f>'Sujetos Retenidos'!A150</f>
        <v>0</v>
      </c>
      <c r="B150" s="53" t="str">
        <f>IF('Sujetos Retenidos'!O150="","",'Sujetos Retenidos'!O150)</f>
        <v/>
      </c>
    </row>
    <row r="151" spans="1:2" ht="15" customHeight="1">
      <c r="A151" s="50">
        <f>'Sujetos Retenidos'!A151</f>
        <v>0</v>
      </c>
      <c r="B151" s="51" t="str">
        <f>IF('Sujetos Retenidos'!O151="","",'Sujetos Retenidos'!O151)</f>
        <v/>
      </c>
    </row>
    <row r="152" spans="1:2" ht="15" customHeight="1">
      <c r="A152" s="52">
        <f>'Sujetos Retenidos'!A152</f>
        <v>0</v>
      </c>
      <c r="B152" s="53" t="str">
        <f>IF('Sujetos Retenidos'!O152="","",'Sujetos Retenidos'!O152)</f>
        <v/>
      </c>
    </row>
    <row r="153" spans="1:2" ht="15" customHeight="1">
      <c r="A153" s="50">
        <f>'Sujetos Retenidos'!A153</f>
        <v>0</v>
      </c>
      <c r="B153" s="51" t="str">
        <f>IF('Sujetos Retenidos'!O153="","",'Sujetos Retenidos'!O153)</f>
        <v/>
      </c>
    </row>
    <row r="154" spans="1:2" ht="15" customHeight="1">
      <c r="A154" s="52">
        <f>'Sujetos Retenidos'!A154</f>
        <v>0</v>
      </c>
      <c r="B154" s="53" t="str">
        <f>IF('Sujetos Retenidos'!O154="","",'Sujetos Retenidos'!O154)</f>
        <v/>
      </c>
    </row>
    <row r="155" spans="1:2" ht="15" customHeight="1">
      <c r="A155" s="50">
        <f>'Sujetos Retenidos'!A155</f>
        <v>0</v>
      </c>
      <c r="B155" s="51" t="str">
        <f>IF('Sujetos Retenidos'!O155="","",'Sujetos Retenidos'!O155)</f>
        <v/>
      </c>
    </row>
    <row r="156" spans="1:2" ht="15" customHeight="1">
      <c r="A156" s="52">
        <f>'Sujetos Retenidos'!A156</f>
        <v>0</v>
      </c>
      <c r="B156" s="53" t="str">
        <f>IF('Sujetos Retenidos'!O156="","",'Sujetos Retenidos'!O156)</f>
        <v/>
      </c>
    </row>
    <row r="157" spans="1:2" ht="15" customHeight="1">
      <c r="A157" s="50">
        <f>'Sujetos Retenidos'!A157</f>
        <v>0</v>
      </c>
      <c r="B157" s="51" t="str">
        <f>IF('Sujetos Retenidos'!O157="","",'Sujetos Retenidos'!O157)</f>
        <v/>
      </c>
    </row>
    <row r="158" spans="1:2" ht="15" customHeight="1">
      <c r="A158" s="52">
        <f>'Sujetos Retenidos'!A158</f>
        <v>0</v>
      </c>
      <c r="B158" s="53" t="str">
        <f>IF('Sujetos Retenidos'!O158="","",'Sujetos Retenidos'!O158)</f>
        <v/>
      </c>
    </row>
    <row r="159" spans="1:2" ht="15" customHeight="1">
      <c r="A159" s="50">
        <f>'Sujetos Retenidos'!A159</f>
        <v>0</v>
      </c>
      <c r="B159" s="51" t="str">
        <f>IF('Sujetos Retenidos'!O159="","",'Sujetos Retenidos'!O159)</f>
        <v/>
      </c>
    </row>
    <row r="160" spans="1:2" ht="15" customHeight="1">
      <c r="A160" s="52">
        <f>'Sujetos Retenidos'!A160</f>
        <v>0</v>
      </c>
      <c r="B160" s="53" t="str">
        <f>IF('Sujetos Retenidos'!O160="","",'Sujetos Retenidos'!O160)</f>
        <v/>
      </c>
    </row>
    <row r="161" spans="1:2" ht="15" customHeight="1">
      <c r="A161" s="50">
        <f>'Sujetos Retenidos'!A161</f>
        <v>0</v>
      </c>
      <c r="B161" s="51" t="str">
        <f>IF('Sujetos Retenidos'!O161="","",'Sujetos Retenidos'!O161)</f>
        <v/>
      </c>
    </row>
    <row r="162" spans="1:2" ht="15" customHeight="1">
      <c r="A162" s="52">
        <f>'Sujetos Retenidos'!A162</f>
        <v>0</v>
      </c>
      <c r="B162" s="53" t="str">
        <f>IF('Sujetos Retenidos'!O162="","",'Sujetos Retenidos'!O162)</f>
        <v/>
      </c>
    </row>
    <row r="163" spans="1:2" ht="15" customHeight="1">
      <c r="A163" s="50">
        <f>'Sujetos Retenidos'!A163</f>
        <v>0</v>
      </c>
      <c r="B163" s="51" t="str">
        <f>IF('Sujetos Retenidos'!O163="","",'Sujetos Retenidos'!O163)</f>
        <v/>
      </c>
    </row>
    <row r="164" spans="1:2" ht="15" customHeight="1">
      <c r="A164" s="52">
        <f>'Sujetos Retenidos'!A164</f>
        <v>0</v>
      </c>
      <c r="B164" s="53" t="str">
        <f>IF('Sujetos Retenidos'!O164="","",'Sujetos Retenidos'!O164)</f>
        <v/>
      </c>
    </row>
    <row r="165" spans="1:2" ht="15" customHeight="1">
      <c r="A165" s="50">
        <f>'Sujetos Retenidos'!A165</f>
        <v>0</v>
      </c>
      <c r="B165" s="51" t="str">
        <f>IF('Sujetos Retenidos'!O165="","",'Sujetos Retenidos'!O165)</f>
        <v/>
      </c>
    </row>
    <row r="166" spans="1:2" ht="15" customHeight="1">
      <c r="A166" s="52">
        <f>'Sujetos Retenidos'!A166</f>
        <v>0</v>
      </c>
      <c r="B166" s="53" t="str">
        <f>IF('Sujetos Retenidos'!O166="","",'Sujetos Retenidos'!O166)</f>
        <v/>
      </c>
    </row>
    <row r="167" spans="1:2" ht="15" customHeight="1">
      <c r="A167" s="50">
        <f>'Sujetos Retenidos'!A167</f>
        <v>0</v>
      </c>
      <c r="B167" s="51" t="str">
        <f>IF('Sujetos Retenidos'!O167="","",'Sujetos Retenidos'!O167)</f>
        <v/>
      </c>
    </row>
    <row r="168" spans="1:2" ht="15" customHeight="1">
      <c r="A168" s="52">
        <f>'Sujetos Retenidos'!A168</f>
        <v>0</v>
      </c>
      <c r="B168" s="53" t="str">
        <f>IF('Sujetos Retenidos'!O168="","",'Sujetos Retenidos'!O168)</f>
        <v/>
      </c>
    </row>
    <row r="169" spans="1:2" ht="15" customHeight="1">
      <c r="A169" s="50">
        <f>'Sujetos Retenidos'!A169</f>
        <v>0</v>
      </c>
      <c r="B169" s="51" t="str">
        <f>IF('Sujetos Retenidos'!O169="","",'Sujetos Retenidos'!O169)</f>
        <v/>
      </c>
    </row>
    <row r="170" spans="1:2" ht="15" customHeight="1">
      <c r="A170" s="52">
        <f>'Sujetos Retenidos'!A170</f>
        <v>0</v>
      </c>
      <c r="B170" s="53" t="str">
        <f>IF('Sujetos Retenidos'!O170="","",'Sujetos Retenidos'!O170)</f>
        <v/>
      </c>
    </row>
    <row r="171" spans="1:2" ht="15" customHeight="1">
      <c r="A171" s="50">
        <f>'Sujetos Retenidos'!A171</f>
        <v>0</v>
      </c>
      <c r="B171" s="51" t="str">
        <f>IF('Sujetos Retenidos'!O171="","",'Sujetos Retenidos'!O171)</f>
        <v/>
      </c>
    </row>
    <row r="172" spans="1:2" ht="15" customHeight="1">
      <c r="A172" s="52">
        <f>'Sujetos Retenidos'!A172</f>
        <v>0</v>
      </c>
      <c r="B172" s="53" t="str">
        <f>IF('Sujetos Retenidos'!O172="","",'Sujetos Retenidos'!O172)</f>
        <v/>
      </c>
    </row>
    <row r="173" spans="1:2" ht="15" customHeight="1">
      <c r="A173" s="50">
        <f>'Sujetos Retenidos'!A173</f>
        <v>0</v>
      </c>
      <c r="B173" s="51" t="str">
        <f>IF('Sujetos Retenidos'!O173="","",'Sujetos Retenidos'!O173)</f>
        <v/>
      </c>
    </row>
    <row r="174" spans="1:2" ht="15" customHeight="1">
      <c r="A174" s="52">
        <f>'Sujetos Retenidos'!A174</f>
        <v>0</v>
      </c>
      <c r="B174" s="53" t="str">
        <f>IF('Sujetos Retenidos'!O174="","",'Sujetos Retenidos'!O174)</f>
        <v/>
      </c>
    </row>
    <row r="175" spans="1:2" ht="15" customHeight="1">
      <c r="A175" s="50">
        <f>'Sujetos Retenidos'!A175</f>
        <v>0</v>
      </c>
      <c r="B175" s="51" t="str">
        <f>IF('Sujetos Retenidos'!O175="","",'Sujetos Retenidos'!O175)</f>
        <v/>
      </c>
    </row>
    <row r="176" spans="1:2" ht="15" customHeight="1">
      <c r="A176" s="52">
        <f>'Sujetos Retenidos'!A176</f>
        <v>0</v>
      </c>
      <c r="B176" s="53" t="str">
        <f>IF('Sujetos Retenidos'!O176="","",'Sujetos Retenidos'!O176)</f>
        <v/>
      </c>
    </row>
    <row r="177" spans="1:2" ht="15" customHeight="1">
      <c r="A177" s="50">
        <f>'Sujetos Retenidos'!A177</f>
        <v>0</v>
      </c>
      <c r="B177" s="51" t="str">
        <f>IF('Sujetos Retenidos'!O177="","",'Sujetos Retenidos'!O177)</f>
        <v/>
      </c>
    </row>
    <row r="178" spans="1:2" ht="15" customHeight="1">
      <c r="A178" s="52">
        <f>'Sujetos Retenidos'!A178</f>
        <v>0</v>
      </c>
      <c r="B178" s="53" t="str">
        <f>IF('Sujetos Retenidos'!O178="","",'Sujetos Retenidos'!O178)</f>
        <v/>
      </c>
    </row>
    <row r="179" spans="1:2" ht="15" customHeight="1">
      <c r="A179" s="50">
        <f>'Sujetos Retenidos'!A179</f>
        <v>0</v>
      </c>
      <c r="B179" s="51" t="str">
        <f>IF('Sujetos Retenidos'!O179="","",'Sujetos Retenidos'!O179)</f>
        <v/>
      </c>
    </row>
    <row r="180" spans="1:2" ht="15" customHeight="1">
      <c r="A180" s="52">
        <f>'Sujetos Retenidos'!A180</f>
        <v>0</v>
      </c>
      <c r="B180" s="53" t="str">
        <f>IF('Sujetos Retenidos'!O180="","",'Sujetos Retenidos'!O180)</f>
        <v/>
      </c>
    </row>
    <row r="181" spans="1:2" ht="15" customHeight="1">
      <c r="A181" s="50">
        <f>'Sujetos Retenidos'!A181</f>
        <v>0</v>
      </c>
      <c r="B181" s="51" t="str">
        <f>IF('Sujetos Retenidos'!O181="","",'Sujetos Retenidos'!O181)</f>
        <v/>
      </c>
    </row>
    <row r="182" spans="1:2" ht="15" customHeight="1">
      <c r="A182" s="52">
        <f>'Sujetos Retenidos'!A182</f>
        <v>0</v>
      </c>
      <c r="B182" s="53" t="str">
        <f>IF('Sujetos Retenidos'!O182="","",'Sujetos Retenidos'!O182)</f>
        <v/>
      </c>
    </row>
    <row r="183" spans="1:2" ht="15" customHeight="1">
      <c r="A183" s="50">
        <f>'Sujetos Retenidos'!A183</f>
        <v>0</v>
      </c>
      <c r="B183" s="51" t="str">
        <f>IF('Sujetos Retenidos'!O183="","",'Sujetos Retenidos'!O183)</f>
        <v/>
      </c>
    </row>
    <row r="184" spans="1:2" ht="15" customHeight="1">
      <c r="A184" s="52">
        <f>'Sujetos Retenidos'!A184</f>
        <v>0</v>
      </c>
      <c r="B184" s="53" t="str">
        <f>IF('Sujetos Retenidos'!O184="","",'Sujetos Retenidos'!O184)</f>
        <v/>
      </c>
    </row>
    <row r="185" spans="1:2" ht="15" customHeight="1">
      <c r="A185" s="50">
        <f>'Sujetos Retenidos'!A185</f>
        <v>0</v>
      </c>
      <c r="B185" s="51" t="str">
        <f>IF('Sujetos Retenidos'!O185="","",'Sujetos Retenidos'!O185)</f>
        <v/>
      </c>
    </row>
    <row r="186" spans="1:2" ht="15" customHeight="1">
      <c r="A186" s="52">
        <f>'Sujetos Retenidos'!A186</f>
        <v>0</v>
      </c>
      <c r="B186" s="53" t="str">
        <f>IF('Sujetos Retenidos'!O186="","",'Sujetos Retenidos'!O186)</f>
        <v/>
      </c>
    </row>
    <row r="187" spans="1:2" ht="15" customHeight="1">
      <c r="A187" s="50">
        <f>'Sujetos Retenidos'!A187</f>
        <v>0</v>
      </c>
      <c r="B187" s="51" t="str">
        <f>IF('Sujetos Retenidos'!O187="","",'Sujetos Retenidos'!O187)</f>
        <v/>
      </c>
    </row>
    <row r="188" spans="1:2" ht="15" customHeight="1">
      <c r="A188" s="52">
        <f>'Sujetos Retenidos'!A188</f>
        <v>0</v>
      </c>
      <c r="B188" s="53" t="str">
        <f>IF('Sujetos Retenidos'!O188="","",'Sujetos Retenidos'!O188)</f>
        <v/>
      </c>
    </row>
    <row r="189" spans="1:2" ht="15" customHeight="1">
      <c r="A189" s="50">
        <f>'Sujetos Retenidos'!A189</f>
        <v>0</v>
      </c>
      <c r="B189" s="51" t="str">
        <f>IF('Sujetos Retenidos'!O189="","",'Sujetos Retenidos'!O189)</f>
        <v/>
      </c>
    </row>
    <row r="190" spans="1:2" ht="15" customHeight="1">
      <c r="A190" s="52">
        <f>'Sujetos Retenidos'!A190</f>
        <v>0</v>
      </c>
      <c r="B190" s="53" t="str">
        <f>IF('Sujetos Retenidos'!O190="","",'Sujetos Retenidos'!O190)</f>
        <v/>
      </c>
    </row>
    <row r="191" spans="1:2" ht="15" customHeight="1">
      <c r="A191" s="50">
        <f>'Sujetos Retenidos'!A191</f>
        <v>0</v>
      </c>
      <c r="B191" s="51" t="str">
        <f>IF('Sujetos Retenidos'!O191="","",'Sujetos Retenidos'!O191)</f>
        <v/>
      </c>
    </row>
    <row r="192" spans="1:2" ht="15" customHeight="1">
      <c r="A192" s="52">
        <f>'Sujetos Retenidos'!A192</f>
        <v>0</v>
      </c>
      <c r="B192" s="53" t="str">
        <f>IF('Sujetos Retenidos'!O192="","",'Sujetos Retenidos'!O192)</f>
        <v/>
      </c>
    </row>
    <row r="193" spans="1:2" ht="15" customHeight="1">
      <c r="A193" s="50">
        <f>'Sujetos Retenidos'!A193</f>
        <v>0</v>
      </c>
      <c r="B193" s="51" t="str">
        <f>IF('Sujetos Retenidos'!O193="","",'Sujetos Retenidos'!O193)</f>
        <v/>
      </c>
    </row>
    <row r="194" spans="1:2" ht="15" customHeight="1">
      <c r="A194" s="52">
        <f>'Sujetos Retenidos'!A194</f>
        <v>0</v>
      </c>
      <c r="B194" s="53" t="str">
        <f>IF('Sujetos Retenidos'!O194="","",'Sujetos Retenidos'!O194)</f>
        <v/>
      </c>
    </row>
    <row r="195" spans="1:2" ht="15" customHeight="1">
      <c r="A195" s="50">
        <f>'Sujetos Retenidos'!A195</f>
        <v>0</v>
      </c>
      <c r="B195" s="51" t="str">
        <f>IF('Sujetos Retenidos'!O195="","",'Sujetos Retenidos'!O195)</f>
        <v/>
      </c>
    </row>
    <row r="196" spans="1:2" ht="15" customHeight="1">
      <c r="A196" s="52">
        <f>'Sujetos Retenidos'!A196</f>
        <v>0</v>
      </c>
      <c r="B196" s="53" t="str">
        <f>IF('Sujetos Retenidos'!O196="","",'Sujetos Retenidos'!O196)</f>
        <v/>
      </c>
    </row>
    <row r="197" spans="1:2" ht="15" customHeight="1">
      <c r="A197" s="50">
        <f>'Sujetos Retenidos'!A197</f>
        <v>0</v>
      </c>
      <c r="B197" s="51" t="str">
        <f>IF('Sujetos Retenidos'!O197="","",'Sujetos Retenidos'!O197)</f>
        <v/>
      </c>
    </row>
    <row r="198" spans="1:2" ht="15" customHeight="1">
      <c r="A198" s="52">
        <f>'Sujetos Retenidos'!A198</f>
        <v>0</v>
      </c>
      <c r="B198" s="53" t="str">
        <f>IF('Sujetos Retenidos'!O198="","",'Sujetos Retenidos'!O198)</f>
        <v/>
      </c>
    </row>
    <row r="199" spans="1:2" ht="15" customHeight="1">
      <c r="A199" s="50">
        <f>'Sujetos Retenidos'!A199</f>
        <v>0</v>
      </c>
      <c r="B199" s="51" t="str">
        <f>IF('Sujetos Retenidos'!O199="","",'Sujetos Retenidos'!O199)</f>
        <v/>
      </c>
    </row>
    <row r="200" spans="1:2" ht="15" customHeight="1">
      <c r="A200" s="52">
        <f>'Sujetos Retenidos'!A200</f>
        <v>0</v>
      </c>
      <c r="B200" s="53" t="str">
        <f>IF('Sujetos Retenidos'!O200="","",'Sujetos Retenidos'!O200)</f>
        <v/>
      </c>
    </row>
    <row r="201" spans="1:2" ht="15" customHeight="1">
      <c r="A201" s="50">
        <f>'Sujetos Retenidos'!A201</f>
        <v>0</v>
      </c>
      <c r="B201" s="51" t="str">
        <f>IF('Sujetos Retenidos'!O201="","",'Sujetos Retenidos'!O201)</f>
        <v/>
      </c>
    </row>
    <row r="202" spans="1:2" ht="15" customHeight="1">
      <c r="A202" s="52">
        <f>'Sujetos Retenidos'!A202</f>
        <v>0</v>
      </c>
      <c r="B202" s="53" t="str">
        <f>IF('Sujetos Retenidos'!O202="","",'Sujetos Retenidos'!O202)</f>
        <v/>
      </c>
    </row>
    <row r="203" spans="1:2" ht="15" customHeight="1">
      <c r="A203" s="50">
        <f>'Sujetos Retenidos'!A203</f>
        <v>0</v>
      </c>
      <c r="B203" s="51" t="str">
        <f>IF('Sujetos Retenidos'!O203="","",'Sujetos Retenidos'!O203)</f>
        <v/>
      </c>
    </row>
    <row r="204" spans="1:2" ht="15" customHeight="1">
      <c r="A204" s="52">
        <f>'Sujetos Retenidos'!A204</f>
        <v>0</v>
      </c>
      <c r="B204" s="53" t="str">
        <f>IF('Sujetos Retenidos'!O204="","",'Sujetos Retenidos'!O204)</f>
        <v/>
      </c>
    </row>
  </sheetData>
  <sheetProtection sheet="1"/>
  <mergeCells count="2">
    <mergeCell ref="A1:B1"/>
    <mergeCell ref="A2:B2"/>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dimension ref="A1:B204"/>
  <sheetViews>
    <sheetView showGridLines="0" workbookViewId="0">
      <pane ySplit="4" topLeftCell="A5" activePane="bottomLeft" state="frozen"/>
      <selection pane="bottomLeft" sqref="A1:B1"/>
    </sheetView>
  </sheetViews>
  <sheetFormatPr baseColWidth="10" defaultColWidth="8.7109375" defaultRowHeight="15"/>
  <cols>
    <col min="1" max="1" width="6" style="1" customWidth="1"/>
    <col min="2" max="2" width="130" style="1" customWidth="1"/>
  </cols>
  <sheetData>
    <row r="1" spans="1:2" ht="15" customHeight="1">
      <c r="A1" s="73" t="s">
        <v>150</v>
      </c>
      <c r="B1" s="73"/>
    </row>
    <row r="2" spans="1:2" ht="30" customHeight="1">
      <c r="A2" s="74" t="s">
        <v>147</v>
      </c>
      <c r="B2" s="74"/>
    </row>
    <row r="4" spans="1:2" ht="15" customHeight="1">
      <c r="A4" s="49" t="s">
        <v>148</v>
      </c>
      <c r="B4" s="49" t="s">
        <v>149</v>
      </c>
    </row>
    <row r="5" spans="1:2" ht="15" customHeight="1">
      <c r="A5" s="50">
        <f>Retenciones!A5</f>
        <v>0</v>
      </c>
      <c r="B5" s="51" t="str">
        <f>IF(Retenciones!AJ5="","",Retenciones!AJ5)</f>
        <v/>
      </c>
    </row>
    <row r="6" spans="1:2" ht="15" customHeight="1">
      <c r="A6" s="52">
        <f>Retenciones!A6</f>
        <v>0</v>
      </c>
      <c r="B6" s="53" t="str">
        <f>IF(Retenciones!AJ6="","",Retenciones!AJ6)</f>
        <v/>
      </c>
    </row>
    <row r="7" spans="1:2" ht="15" customHeight="1">
      <c r="A7" s="50">
        <f>Retenciones!A7</f>
        <v>0</v>
      </c>
      <c r="B7" s="51" t="str">
        <f>IF(Retenciones!AJ7="","",Retenciones!AJ7)</f>
        <v/>
      </c>
    </row>
    <row r="8" spans="1:2" ht="15" customHeight="1">
      <c r="A8" s="52">
        <f>Retenciones!A8</f>
        <v>0</v>
      </c>
      <c r="B8" s="53" t="str">
        <f>IF(Retenciones!AJ8="","",Retenciones!AJ8)</f>
        <v/>
      </c>
    </row>
    <row r="9" spans="1:2" ht="15" customHeight="1">
      <c r="A9" s="50">
        <f>Retenciones!A9</f>
        <v>0</v>
      </c>
      <c r="B9" s="51" t="str">
        <f>IF(Retenciones!AJ9="","",Retenciones!AJ9)</f>
        <v/>
      </c>
    </row>
    <row r="10" spans="1:2" ht="15" customHeight="1">
      <c r="A10" s="52">
        <f>Retenciones!A10</f>
        <v>0</v>
      </c>
      <c r="B10" s="53" t="str">
        <f>IF(Retenciones!AJ10="","",Retenciones!AJ10)</f>
        <v/>
      </c>
    </row>
    <row r="11" spans="1:2" ht="15" customHeight="1">
      <c r="A11" s="50">
        <f>Retenciones!A11</f>
        <v>0</v>
      </c>
      <c r="B11" s="51" t="str">
        <f>IF(Retenciones!AJ11="","",Retenciones!AJ11)</f>
        <v/>
      </c>
    </row>
    <row r="12" spans="1:2" ht="15" customHeight="1">
      <c r="A12" s="52">
        <f>Retenciones!A12</f>
        <v>0</v>
      </c>
      <c r="B12" s="53" t="str">
        <f>IF(Retenciones!AJ12="","",Retenciones!AJ12)</f>
        <v/>
      </c>
    </row>
    <row r="13" spans="1:2" ht="15" customHeight="1">
      <c r="A13" s="50">
        <f>Retenciones!A13</f>
        <v>0</v>
      </c>
      <c r="B13" s="51" t="str">
        <f>IF(Retenciones!AJ13="","",Retenciones!AJ13)</f>
        <v/>
      </c>
    </row>
    <row r="14" spans="1:2" ht="15" customHeight="1">
      <c r="A14" s="52">
        <f>Retenciones!A14</f>
        <v>0</v>
      </c>
      <c r="B14" s="53" t="str">
        <f>IF(Retenciones!AJ14="","",Retenciones!AJ14)</f>
        <v/>
      </c>
    </row>
    <row r="15" spans="1:2" ht="15" customHeight="1">
      <c r="A15" s="50">
        <f>Retenciones!A15</f>
        <v>0</v>
      </c>
      <c r="B15" s="51" t="str">
        <f>IF(Retenciones!AJ15="","",Retenciones!AJ15)</f>
        <v/>
      </c>
    </row>
    <row r="16" spans="1:2" ht="15" customHeight="1">
      <c r="A16" s="52">
        <f>Retenciones!A16</f>
        <v>0</v>
      </c>
      <c r="B16" s="53" t="str">
        <f>IF(Retenciones!AJ16="","",Retenciones!AJ16)</f>
        <v/>
      </c>
    </row>
    <row r="17" spans="1:2" ht="15" customHeight="1">
      <c r="A17" s="50">
        <f>Retenciones!A17</f>
        <v>0</v>
      </c>
      <c r="B17" s="51" t="str">
        <f>IF(Retenciones!AJ17="","",Retenciones!AJ17)</f>
        <v/>
      </c>
    </row>
    <row r="18" spans="1:2" ht="15" customHeight="1">
      <c r="A18" s="52">
        <f>Retenciones!A18</f>
        <v>0</v>
      </c>
      <c r="B18" s="53" t="str">
        <f>IF(Retenciones!AJ18="","",Retenciones!AJ18)</f>
        <v/>
      </c>
    </row>
    <row r="19" spans="1:2" ht="15" customHeight="1">
      <c r="A19" s="50">
        <f>Retenciones!A19</f>
        <v>0</v>
      </c>
      <c r="B19" s="51" t="str">
        <f>IF(Retenciones!AJ19="","",Retenciones!AJ19)</f>
        <v/>
      </c>
    </row>
    <row r="20" spans="1:2" ht="15" customHeight="1">
      <c r="A20" s="52">
        <f>Retenciones!A20</f>
        <v>0</v>
      </c>
      <c r="B20" s="53" t="str">
        <f>IF(Retenciones!AJ20="","",Retenciones!AJ20)</f>
        <v/>
      </c>
    </row>
    <row r="21" spans="1:2" ht="15" customHeight="1">
      <c r="A21" s="50">
        <f>Retenciones!A21</f>
        <v>0</v>
      </c>
      <c r="B21" s="51" t="str">
        <f>IF(Retenciones!AJ21="","",Retenciones!AJ21)</f>
        <v/>
      </c>
    </row>
    <row r="22" spans="1:2" ht="15" customHeight="1">
      <c r="A22" s="52">
        <f>Retenciones!A22</f>
        <v>0</v>
      </c>
      <c r="B22" s="53" t="str">
        <f>IF(Retenciones!AJ22="","",Retenciones!AJ22)</f>
        <v/>
      </c>
    </row>
    <row r="23" spans="1:2" ht="15" customHeight="1">
      <c r="A23" s="50">
        <f>Retenciones!A23</f>
        <v>0</v>
      </c>
      <c r="B23" s="51" t="str">
        <f>IF(Retenciones!AJ23="","",Retenciones!AJ23)</f>
        <v/>
      </c>
    </row>
    <row r="24" spans="1:2" ht="15" customHeight="1">
      <c r="A24" s="52">
        <f>Retenciones!A24</f>
        <v>0</v>
      </c>
      <c r="B24" s="53" t="str">
        <f>IF(Retenciones!AJ24="","",Retenciones!AJ24)</f>
        <v/>
      </c>
    </row>
    <row r="25" spans="1:2" ht="15" customHeight="1">
      <c r="A25" s="50">
        <f>Retenciones!A25</f>
        <v>0</v>
      </c>
      <c r="B25" s="51" t="str">
        <f>IF(Retenciones!AJ25="","",Retenciones!AJ25)</f>
        <v/>
      </c>
    </row>
    <row r="26" spans="1:2" ht="15" customHeight="1">
      <c r="A26" s="52">
        <f>Retenciones!A26</f>
        <v>0</v>
      </c>
      <c r="B26" s="53" t="str">
        <f>IF(Retenciones!AJ26="","",Retenciones!AJ26)</f>
        <v/>
      </c>
    </row>
    <row r="27" spans="1:2" ht="15" customHeight="1">
      <c r="A27" s="50">
        <f>Retenciones!A27</f>
        <v>0</v>
      </c>
      <c r="B27" s="51" t="str">
        <f>IF(Retenciones!AJ27="","",Retenciones!AJ27)</f>
        <v/>
      </c>
    </row>
    <row r="28" spans="1:2" ht="15" customHeight="1">
      <c r="A28" s="52">
        <f>Retenciones!A28</f>
        <v>0</v>
      </c>
      <c r="B28" s="53" t="str">
        <f>IF(Retenciones!AJ28="","",Retenciones!AJ28)</f>
        <v/>
      </c>
    </row>
    <row r="29" spans="1:2" ht="15" customHeight="1">
      <c r="A29" s="50">
        <f>Retenciones!A29</f>
        <v>0</v>
      </c>
      <c r="B29" s="51" t="str">
        <f>IF(Retenciones!AJ29="","",Retenciones!AJ29)</f>
        <v/>
      </c>
    </row>
    <row r="30" spans="1:2" ht="15" customHeight="1">
      <c r="A30" s="52">
        <f>Retenciones!A30</f>
        <v>0</v>
      </c>
      <c r="B30" s="53" t="str">
        <f>IF(Retenciones!AJ30="","",Retenciones!AJ30)</f>
        <v/>
      </c>
    </row>
    <row r="31" spans="1:2" ht="15" customHeight="1">
      <c r="A31" s="50">
        <f>Retenciones!A31</f>
        <v>0</v>
      </c>
      <c r="B31" s="51" t="str">
        <f>IF(Retenciones!AJ31="","",Retenciones!AJ31)</f>
        <v/>
      </c>
    </row>
    <row r="32" spans="1:2" ht="15" customHeight="1">
      <c r="A32" s="52">
        <f>Retenciones!A32</f>
        <v>0</v>
      </c>
      <c r="B32" s="53" t="str">
        <f>IF(Retenciones!AJ32="","",Retenciones!AJ32)</f>
        <v/>
      </c>
    </row>
    <row r="33" spans="1:2" ht="15" customHeight="1">
      <c r="A33" s="50">
        <f>Retenciones!A33</f>
        <v>0</v>
      </c>
      <c r="B33" s="51" t="str">
        <f>IF(Retenciones!AJ33="","",Retenciones!AJ33)</f>
        <v/>
      </c>
    </row>
    <row r="34" spans="1:2" ht="15" customHeight="1">
      <c r="A34" s="52">
        <f>Retenciones!A34</f>
        <v>0</v>
      </c>
      <c r="B34" s="53" t="str">
        <f>IF(Retenciones!AJ34="","",Retenciones!AJ34)</f>
        <v/>
      </c>
    </row>
    <row r="35" spans="1:2" ht="15" customHeight="1">
      <c r="A35" s="50">
        <f>Retenciones!A35</f>
        <v>0</v>
      </c>
      <c r="B35" s="51" t="str">
        <f>IF(Retenciones!AJ35="","",Retenciones!AJ35)</f>
        <v/>
      </c>
    </row>
    <row r="36" spans="1:2" ht="15" customHeight="1">
      <c r="A36" s="52">
        <f>Retenciones!A36</f>
        <v>0</v>
      </c>
      <c r="B36" s="53" t="str">
        <f>IF(Retenciones!AJ36="","",Retenciones!AJ36)</f>
        <v/>
      </c>
    </row>
    <row r="37" spans="1:2" ht="15" customHeight="1">
      <c r="A37" s="50">
        <f>Retenciones!A37</f>
        <v>0</v>
      </c>
      <c r="B37" s="51" t="str">
        <f>IF(Retenciones!AJ37="","",Retenciones!AJ37)</f>
        <v/>
      </c>
    </row>
    <row r="38" spans="1:2" ht="15" customHeight="1">
      <c r="A38" s="52">
        <f>Retenciones!A38</f>
        <v>0</v>
      </c>
      <c r="B38" s="53" t="str">
        <f>IF(Retenciones!AJ38="","",Retenciones!AJ38)</f>
        <v/>
      </c>
    </row>
    <row r="39" spans="1:2" ht="15" customHeight="1">
      <c r="A39" s="50">
        <f>Retenciones!A39</f>
        <v>0</v>
      </c>
      <c r="B39" s="51" t="str">
        <f>IF(Retenciones!AJ39="","",Retenciones!AJ39)</f>
        <v/>
      </c>
    </row>
    <row r="40" spans="1:2" ht="15" customHeight="1">
      <c r="A40" s="52">
        <f>Retenciones!A40</f>
        <v>0</v>
      </c>
      <c r="B40" s="53" t="str">
        <f>IF(Retenciones!AJ40="","",Retenciones!AJ40)</f>
        <v/>
      </c>
    </row>
    <row r="41" spans="1:2" ht="15" customHeight="1">
      <c r="A41" s="50">
        <f>Retenciones!A41</f>
        <v>0</v>
      </c>
      <c r="B41" s="51" t="str">
        <f>IF(Retenciones!AJ41="","",Retenciones!AJ41)</f>
        <v/>
      </c>
    </row>
    <row r="42" spans="1:2" ht="15" customHeight="1">
      <c r="A42" s="52">
        <f>Retenciones!A42</f>
        <v>0</v>
      </c>
      <c r="B42" s="53" t="str">
        <f>IF(Retenciones!AJ42="","",Retenciones!AJ42)</f>
        <v/>
      </c>
    </row>
    <row r="43" spans="1:2" ht="15" customHeight="1">
      <c r="A43" s="50">
        <f>Retenciones!A43</f>
        <v>0</v>
      </c>
      <c r="B43" s="51" t="str">
        <f>IF(Retenciones!AJ43="","",Retenciones!AJ43)</f>
        <v/>
      </c>
    </row>
    <row r="44" spans="1:2" ht="15" customHeight="1">
      <c r="A44" s="52">
        <f>Retenciones!A44</f>
        <v>0</v>
      </c>
      <c r="B44" s="53" t="str">
        <f>IF(Retenciones!AJ44="","",Retenciones!AJ44)</f>
        <v/>
      </c>
    </row>
    <row r="45" spans="1:2" ht="15" customHeight="1">
      <c r="A45" s="50">
        <f>Retenciones!A45</f>
        <v>0</v>
      </c>
      <c r="B45" s="51" t="str">
        <f>IF(Retenciones!AJ45="","",Retenciones!AJ45)</f>
        <v/>
      </c>
    </row>
    <row r="46" spans="1:2" ht="15" customHeight="1">
      <c r="A46" s="52">
        <f>Retenciones!A46</f>
        <v>0</v>
      </c>
      <c r="B46" s="53" t="str">
        <f>IF(Retenciones!AJ46="","",Retenciones!AJ46)</f>
        <v/>
      </c>
    </row>
    <row r="47" spans="1:2" ht="15" customHeight="1">
      <c r="A47" s="50">
        <f>Retenciones!A47</f>
        <v>0</v>
      </c>
      <c r="B47" s="51" t="str">
        <f>IF(Retenciones!AJ47="","",Retenciones!AJ47)</f>
        <v/>
      </c>
    </row>
    <row r="48" spans="1:2" ht="15" customHeight="1">
      <c r="A48" s="52">
        <f>Retenciones!A48</f>
        <v>0</v>
      </c>
      <c r="B48" s="53" t="str">
        <f>IF(Retenciones!AJ48="","",Retenciones!AJ48)</f>
        <v/>
      </c>
    </row>
    <row r="49" spans="1:2" ht="15" customHeight="1">
      <c r="A49" s="50">
        <f>Retenciones!A49</f>
        <v>0</v>
      </c>
      <c r="B49" s="51" t="str">
        <f>IF(Retenciones!AJ49="","",Retenciones!AJ49)</f>
        <v/>
      </c>
    </row>
    <row r="50" spans="1:2" ht="15" customHeight="1">
      <c r="A50" s="52">
        <f>Retenciones!A50</f>
        <v>0</v>
      </c>
      <c r="B50" s="53" t="str">
        <f>IF(Retenciones!AJ50="","",Retenciones!AJ50)</f>
        <v/>
      </c>
    </row>
    <row r="51" spans="1:2" ht="15" customHeight="1">
      <c r="A51" s="50">
        <f>Retenciones!A51</f>
        <v>0</v>
      </c>
      <c r="B51" s="51" t="str">
        <f>IF(Retenciones!AJ51="","",Retenciones!AJ51)</f>
        <v/>
      </c>
    </row>
    <row r="52" spans="1:2" ht="15" customHeight="1">
      <c r="A52" s="52">
        <f>Retenciones!A52</f>
        <v>0</v>
      </c>
      <c r="B52" s="53" t="str">
        <f>IF(Retenciones!AJ52="","",Retenciones!AJ52)</f>
        <v/>
      </c>
    </row>
    <row r="53" spans="1:2" ht="15" customHeight="1">
      <c r="A53" s="50">
        <f>Retenciones!A53</f>
        <v>0</v>
      </c>
      <c r="B53" s="51" t="str">
        <f>IF(Retenciones!AJ53="","",Retenciones!AJ53)</f>
        <v/>
      </c>
    </row>
    <row r="54" spans="1:2" ht="15" customHeight="1">
      <c r="A54" s="52">
        <f>Retenciones!A54</f>
        <v>0</v>
      </c>
      <c r="B54" s="53" t="str">
        <f>IF(Retenciones!AJ54="","",Retenciones!AJ54)</f>
        <v/>
      </c>
    </row>
    <row r="55" spans="1:2" ht="15" customHeight="1">
      <c r="A55" s="50">
        <f>Retenciones!A55</f>
        <v>0</v>
      </c>
      <c r="B55" s="51" t="str">
        <f>IF(Retenciones!AJ55="","",Retenciones!AJ55)</f>
        <v/>
      </c>
    </row>
    <row r="56" spans="1:2" ht="15" customHeight="1">
      <c r="A56" s="52">
        <f>Retenciones!A56</f>
        <v>0</v>
      </c>
      <c r="B56" s="53" t="str">
        <f>IF(Retenciones!AJ56="","",Retenciones!AJ56)</f>
        <v/>
      </c>
    </row>
    <row r="57" spans="1:2" ht="15" customHeight="1">
      <c r="A57" s="50">
        <f>Retenciones!A57</f>
        <v>0</v>
      </c>
      <c r="B57" s="51" t="str">
        <f>IF(Retenciones!AJ57="","",Retenciones!AJ57)</f>
        <v/>
      </c>
    </row>
    <row r="58" spans="1:2" ht="15" customHeight="1">
      <c r="A58" s="52">
        <f>Retenciones!A58</f>
        <v>0</v>
      </c>
      <c r="B58" s="53" t="str">
        <f>IF(Retenciones!AJ58="","",Retenciones!AJ58)</f>
        <v/>
      </c>
    </row>
    <row r="59" spans="1:2" ht="15" customHeight="1">
      <c r="A59" s="50">
        <f>Retenciones!A59</f>
        <v>0</v>
      </c>
      <c r="B59" s="51" t="str">
        <f>IF(Retenciones!AJ59="","",Retenciones!AJ59)</f>
        <v/>
      </c>
    </row>
    <row r="60" spans="1:2" ht="15" customHeight="1">
      <c r="A60" s="52">
        <f>Retenciones!A60</f>
        <v>0</v>
      </c>
      <c r="B60" s="53" t="str">
        <f>IF(Retenciones!AJ60="","",Retenciones!AJ60)</f>
        <v/>
      </c>
    </row>
    <row r="61" spans="1:2" ht="15" customHeight="1">
      <c r="A61" s="50">
        <f>Retenciones!A61</f>
        <v>0</v>
      </c>
      <c r="B61" s="51" t="str">
        <f>IF(Retenciones!AJ61="","",Retenciones!AJ61)</f>
        <v/>
      </c>
    </row>
    <row r="62" spans="1:2" ht="15" customHeight="1">
      <c r="A62" s="52">
        <f>Retenciones!A62</f>
        <v>0</v>
      </c>
      <c r="B62" s="53" t="str">
        <f>IF(Retenciones!AJ62="","",Retenciones!AJ62)</f>
        <v/>
      </c>
    </row>
    <row r="63" spans="1:2" ht="15" customHeight="1">
      <c r="A63" s="50">
        <f>Retenciones!A63</f>
        <v>0</v>
      </c>
      <c r="B63" s="51" t="str">
        <f>IF(Retenciones!AJ63="","",Retenciones!AJ63)</f>
        <v/>
      </c>
    </row>
    <row r="64" spans="1:2" ht="15" customHeight="1">
      <c r="A64" s="52">
        <f>Retenciones!A64</f>
        <v>0</v>
      </c>
      <c r="B64" s="53" t="str">
        <f>IF(Retenciones!AJ64="","",Retenciones!AJ64)</f>
        <v/>
      </c>
    </row>
    <row r="65" spans="1:2" ht="15" customHeight="1">
      <c r="A65" s="50">
        <f>Retenciones!A65</f>
        <v>0</v>
      </c>
      <c r="B65" s="51" t="str">
        <f>IF(Retenciones!AJ65="","",Retenciones!AJ65)</f>
        <v/>
      </c>
    </row>
    <row r="66" spans="1:2" ht="15" customHeight="1">
      <c r="A66" s="52">
        <f>Retenciones!A66</f>
        <v>0</v>
      </c>
      <c r="B66" s="53" t="str">
        <f>IF(Retenciones!AJ66="","",Retenciones!AJ66)</f>
        <v/>
      </c>
    </row>
    <row r="67" spans="1:2" ht="15" customHeight="1">
      <c r="A67" s="50">
        <f>Retenciones!A67</f>
        <v>0</v>
      </c>
      <c r="B67" s="51" t="str">
        <f>IF(Retenciones!AJ67="","",Retenciones!AJ67)</f>
        <v/>
      </c>
    </row>
    <row r="68" spans="1:2" ht="15" customHeight="1">
      <c r="A68" s="52">
        <f>Retenciones!A68</f>
        <v>0</v>
      </c>
      <c r="B68" s="53" t="str">
        <f>IF(Retenciones!AJ68="","",Retenciones!AJ68)</f>
        <v/>
      </c>
    </row>
    <row r="69" spans="1:2" ht="15" customHeight="1">
      <c r="A69" s="50">
        <f>Retenciones!A69</f>
        <v>0</v>
      </c>
      <c r="B69" s="51" t="str">
        <f>IF(Retenciones!AJ69="","",Retenciones!AJ69)</f>
        <v/>
      </c>
    </row>
    <row r="70" spans="1:2" ht="15" customHeight="1">
      <c r="A70" s="52">
        <f>Retenciones!A70</f>
        <v>0</v>
      </c>
      <c r="B70" s="53" t="str">
        <f>IF(Retenciones!AJ70="","",Retenciones!AJ70)</f>
        <v/>
      </c>
    </row>
    <row r="71" spans="1:2" ht="15" customHeight="1">
      <c r="A71" s="50">
        <f>Retenciones!A71</f>
        <v>0</v>
      </c>
      <c r="B71" s="51" t="str">
        <f>IF(Retenciones!AJ71="","",Retenciones!AJ71)</f>
        <v/>
      </c>
    </row>
    <row r="72" spans="1:2" ht="15" customHeight="1">
      <c r="A72" s="52">
        <f>Retenciones!A72</f>
        <v>0</v>
      </c>
      <c r="B72" s="53" t="str">
        <f>IF(Retenciones!AJ72="","",Retenciones!AJ72)</f>
        <v/>
      </c>
    </row>
    <row r="73" spans="1:2" ht="15" customHeight="1">
      <c r="A73" s="50">
        <f>Retenciones!A73</f>
        <v>0</v>
      </c>
      <c r="B73" s="51" t="str">
        <f>IF(Retenciones!AJ73="","",Retenciones!AJ73)</f>
        <v/>
      </c>
    </row>
    <row r="74" spans="1:2" ht="15" customHeight="1">
      <c r="A74" s="52">
        <f>Retenciones!A74</f>
        <v>0</v>
      </c>
      <c r="B74" s="53" t="str">
        <f>IF(Retenciones!AJ74="","",Retenciones!AJ74)</f>
        <v/>
      </c>
    </row>
    <row r="75" spans="1:2" ht="15" customHeight="1">
      <c r="A75" s="50">
        <f>Retenciones!A75</f>
        <v>0</v>
      </c>
      <c r="B75" s="51" t="str">
        <f>IF(Retenciones!AJ75="","",Retenciones!AJ75)</f>
        <v/>
      </c>
    </row>
    <row r="76" spans="1:2" ht="15" customHeight="1">
      <c r="A76" s="52">
        <f>Retenciones!A76</f>
        <v>0</v>
      </c>
      <c r="B76" s="53" t="str">
        <f>IF(Retenciones!AJ76="","",Retenciones!AJ76)</f>
        <v/>
      </c>
    </row>
    <row r="77" spans="1:2" ht="15" customHeight="1">
      <c r="A77" s="50">
        <f>Retenciones!A77</f>
        <v>0</v>
      </c>
      <c r="B77" s="51" t="str">
        <f>IF(Retenciones!AJ77="","",Retenciones!AJ77)</f>
        <v/>
      </c>
    </row>
    <row r="78" spans="1:2" ht="15" customHeight="1">
      <c r="A78" s="52">
        <f>Retenciones!A78</f>
        <v>0</v>
      </c>
      <c r="B78" s="53" t="str">
        <f>IF(Retenciones!AJ78="","",Retenciones!AJ78)</f>
        <v/>
      </c>
    </row>
    <row r="79" spans="1:2" ht="15" customHeight="1">
      <c r="A79" s="50">
        <f>Retenciones!A79</f>
        <v>0</v>
      </c>
      <c r="B79" s="51" t="str">
        <f>IF(Retenciones!AJ79="","",Retenciones!AJ79)</f>
        <v/>
      </c>
    </row>
    <row r="80" spans="1:2" ht="15" customHeight="1">
      <c r="A80" s="52">
        <f>Retenciones!A80</f>
        <v>0</v>
      </c>
      <c r="B80" s="53" t="str">
        <f>IF(Retenciones!AJ80="","",Retenciones!AJ80)</f>
        <v/>
      </c>
    </row>
    <row r="81" spans="1:2" ht="15" customHeight="1">
      <c r="A81" s="50">
        <f>Retenciones!A81</f>
        <v>0</v>
      </c>
      <c r="B81" s="51" t="str">
        <f>IF(Retenciones!AJ81="","",Retenciones!AJ81)</f>
        <v/>
      </c>
    </row>
    <row r="82" spans="1:2" ht="15" customHeight="1">
      <c r="A82" s="52">
        <f>Retenciones!A82</f>
        <v>0</v>
      </c>
      <c r="B82" s="53" t="str">
        <f>IF(Retenciones!AJ82="","",Retenciones!AJ82)</f>
        <v/>
      </c>
    </row>
    <row r="83" spans="1:2" ht="15" customHeight="1">
      <c r="A83" s="50">
        <f>Retenciones!A83</f>
        <v>0</v>
      </c>
      <c r="B83" s="51" t="str">
        <f>IF(Retenciones!AJ83="","",Retenciones!AJ83)</f>
        <v/>
      </c>
    </row>
    <row r="84" spans="1:2" ht="15" customHeight="1">
      <c r="A84" s="52">
        <f>Retenciones!A84</f>
        <v>0</v>
      </c>
      <c r="B84" s="53" t="str">
        <f>IF(Retenciones!AJ84="","",Retenciones!AJ84)</f>
        <v/>
      </c>
    </row>
    <row r="85" spans="1:2" ht="15" customHeight="1">
      <c r="A85" s="50">
        <f>Retenciones!A85</f>
        <v>0</v>
      </c>
      <c r="B85" s="51" t="str">
        <f>IF(Retenciones!AJ85="","",Retenciones!AJ85)</f>
        <v/>
      </c>
    </row>
    <row r="86" spans="1:2" ht="15" customHeight="1">
      <c r="A86" s="52">
        <f>Retenciones!A86</f>
        <v>0</v>
      </c>
      <c r="B86" s="53" t="str">
        <f>IF(Retenciones!AJ86="","",Retenciones!AJ86)</f>
        <v/>
      </c>
    </row>
    <row r="87" spans="1:2" ht="15" customHeight="1">
      <c r="A87" s="50">
        <f>Retenciones!A87</f>
        <v>0</v>
      </c>
      <c r="B87" s="51" t="str">
        <f>IF(Retenciones!AJ87="","",Retenciones!AJ87)</f>
        <v/>
      </c>
    </row>
    <row r="88" spans="1:2" ht="15" customHeight="1">
      <c r="A88" s="52">
        <f>Retenciones!A88</f>
        <v>0</v>
      </c>
      <c r="B88" s="53" t="str">
        <f>IF(Retenciones!AJ88="","",Retenciones!AJ88)</f>
        <v/>
      </c>
    </row>
    <row r="89" spans="1:2" ht="15" customHeight="1">
      <c r="A89" s="50">
        <f>Retenciones!A89</f>
        <v>0</v>
      </c>
      <c r="B89" s="51" t="str">
        <f>IF(Retenciones!AJ89="","",Retenciones!AJ89)</f>
        <v/>
      </c>
    </row>
    <row r="90" spans="1:2" ht="15" customHeight="1">
      <c r="A90" s="52">
        <f>Retenciones!A90</f>
        <v>0</v>
      </c>
      <c r="B90" s="53" t="str">
        <f>IF(Retenciones!AJ90="","",Retenciones!AJ90)</f>
        <v/>
      </c>
    </row>
    <row r="91" spans="1:2" ht="15" customHeight="1">
      <c r="A91" s="50">
        <f>Retenciones!A91</f>
        <v>0</v>
      </c>
      <c r="B91" s="51" t="str">
        <f>IF(Retenciones!AJ91="","",Retenciones!AJ91)</f>
        <v/>
      </c>
    </row>
    <row r="92" spans="1:2" ht="15" customHeight="1">
      <c r="A92" s="52">
        <f>Retenciones!A92</f>
        <v>0</v>
      </c>
      <c r="B92" s="53" t="str">
        <f>IF(Retenciones!AJ92="","",Retenciones!AJ92)</f>
        <v/>
      </c>
    </row>
    <row r="93" spans="1:2" ht="15" customHeight="1">
      <c r="A93" s="50">
        <f>Retenciones!A93</f>
        <v>0</v>
      </c>
      <c r="B93" s="51" t="str">
        <f>IF(Retenciones!AJ93="","",Retenciones!AJ93)</f>
        <v/>
      </c>
    </row>
    <row r="94" spans="1:2" ht="15" customHeight="1">
      <c r="A94" s="52">
        <f>Retenciones!A94</f>
        <v>0</v>
      </c>
      <c r="B94" s="53" t="str">
        <f>IF(Retenciones!AJ94="","",Retenciones!AJ94)</f>
        <v/>
      </c>
    </row>
    <row r="95" spans="1:2" ht="15" customHeight="1">
      <c r="A95" s="50">
        <f>Retenciones!A95</f>
        <v>0</v>
      </c>
      <c r="B95" s="51" t="str">
        <f>IF(Retenciones!AJ95="","",Retenciones!AJ95)</f>
        <v/>
      </c>
    </row>
    <row r="96" spans="1:2" ht="15" customHeight="1">
      <c r="A96" s="52">
        <f>Retenciones!A96</f>
        <v>0</v>
      </c>
      <c r="B96" s="53" t="str">
        <f>IF(Retenciones!AJ96="","",Retenciones!AJ96)</f>
        <v/>
      </c>
    </row>
    <row r="97" spans="1:2" ht="15" customHeight="1">
      <c r="A97" s="50">
        <f>Retenciones!A97</f>
        <v>0</v>
      </c>
      <c r="B97" s="51" t="str">
        <f>IF(Retenciones!AJ97="","",Retenciones!AJ97)</f>
        <v/>
      </c>
    </row>
    <row r="98" spans="1:2" ht="15" customHeight="1">
      <c r="A98" s="52">
        <f>Retenciones!A98</f>
        <v>0</v>
      </c>
      <c r="B98" s="53" t="str">
        <f>IF(Retenciones!AJ98="","",Retenciones!AJ98)</f>
        <v/>
      </c>
    </row>
    <row r="99" spans="1:2" ht="15" customHeight="1">
      <c r="A99" s="50">
        <f>Retenciones!A99</f>
        <v>0</v>
      </c>
      <c r="B99" s="51" t="str">
        <f>IF(Retenciones!AJ99="","",Retenciones!AJ99)</f>
        <v/>
      </c>
    </row>
    <row r="100" spans="1:2" ht="15" customHeight="1">
      <c r="A100" s="52">
        <f>Retenciones!A100</f>
        <v>0</v>
      </c>
      <c r="B100" s="53" t="str">
        <f>IF(Retenciones!AJ100="","",Retenciones!AJ100)</f>
        <v/>
      </c>
    </row>
    <row r="101" spans="1:2" ht="15" customHeight="1">
      <c r="A101" s="50">
        <f>Retenciones!A101</f>
        <v>0</v>
      </c>
      <c r="B101" s="51" t="str">
        <f>IF(Retenciones!AJ101="","",Retenciones!AJ101)</f>
        <v/>
      </c>
    </row>
    <row r="102" spans="1:2" ht="15" customHeight="1">
      <c r="A102" s="52">
        <f>Retenciones!A102</f>
        <v>0</v>
      </c>
      <c r="B102" s="53" t="str">
        <f>IF(Retenciones!AJ102="","",Retenciones!AJ102)</f>
        <v/>
      </c>
    </row>
    <row r="103" spans="1:2" ht="15" customHeight="1">
      <c r="A103" s="50">
        <f>Retenciones!A103</f>
        <v>0</v>
      </c>
      <c r="B103" s="51" t="str">
        <f>IF(Retenciones!AJ103="","",Retenciones!AJ103)</f>
        <v/>
      </c>
    </row>
    <row r="104" spans="1:2" ht="15" customHeight="1">
      <c r="A104" s="52">
        <f>Retenciones!A104</f>
        <v>0</v>
      </c>
      <c r="B104" s="53" t="str">
        <f>IF(Retenciones!AJ104="","",Retenciones!AJ104)</f>
        <v/>
      </c>
    </row>
    <row r="105" spans="1:2" ht="15" customHeight="1">
      <c r="A105" s="50">
        <f>Retenciones!A105</f>
        <v>0</v>
      </c>
      <c r="B105" s="51" t="str">
        <f>IF(Retenciones!AJ105="","",Retenciones!AJ105)</f>
        <v/>
      </c>
    </row>
    <row r="106" spans="1:2" ht="15" customHeight="1">
      <c r="A106" s="52">
        <f>Retenciones!A106</f>
        <v>0</v>
      </c>
      <c r="B106" s="53" t="str">
        <f>IF(Retenciones!AJ106="","",Retenciones!AJ106)</f>
        <v/>
      </c>
    </row>
    <row r="107" spans="1:2" ht="15" customHeight="1">
      <c r="A107" s="50">
        <f>Retenciones!A107</f>
        <v>0</v>
      </c>
      <c r="B107" s="51" t="str">
        <f>IF(Retenciones!AJ107="","",Retenciones!AJ107)</f>
        <v/>
      </c>
    </row>
    <row r="108" spans="1:2" ht="15" customHeight="1">
      <c r="A108" s="52">
        <f>Retenciones!A108</f>
        <v>0</v>
      </c>
      <c r="B108" s="53" t="str">
        <f>IF(Retenciones!AJ108="","",Retenciones!AJ108)</f>
        <v/>
      </c>
    </row>
    <row r="109" spans="1:2" ht="15" customHeight="1">
      <c r="A109" s="50">
        <f>Retenciones!A109</f>
        <v>0</v>
      </c>
      <c r="B109" s="51" t="str">
        <f>IF(Retenciones!AJ109="","",Retenciones!AJ109)</f>
        <v/>
      </c>
    </row>
    <row r="110" spans="1:2" ht="15" customHeight="1">
      <c r="A110" s="52">
        <f>Retenciones!A110</f>
        <v>0</v>
      </c>
      <c r="B110" s="53" t="str">
        <f>IF(Retenciones!AJ110="","",Retenciones!AJ110)</f>
        <v/>
      </c>
    </row>
    <row r="111" spans="1:2" ht="15" customHeight="1">
      <c r="A111" s="50">
        <f>Retenciones!A111</f>
        <v>0</v>
      </c>
      <c r="B111" s="51" t="str">
        <f>IF(Retenciones!AJ111="","",Retenciones!AJ111)</f>
        <v/>
      </c>
    </row>
    <row r="112" spans="1:2" ht="15" customHeight="1">
      <c r="A112" s="52">
        <f>Retenciones!A112</f>
        <v>0</v>
      </c>
      <c r="B112" s="53" t="str">
        <f>IF(Retenciones!AJ112="","",Retenciones!AJ112)</f>
        <v/>
      </c>
    </row>
    <row r="113" spans="1:2" ht="15" customHeight="1">
      <c r="A113" s="50">
        <f>Retenciones!A113</f>
        <v>0</v>
      </c>
      <c r="B113" s="51" t="str">
        <f>IF(Retenciones!AJ113="","",Retenciones!AJ113)</f>
        <v/>
      </c>
    </row>
    <row r="114" spans="1:2" ht="15" customHeight="1">
      <c r="A114" s="52">
        <f>Retenciones!A114</f>
        <v>0</v>
      </c>
      <c r="B114" s="53" t="str">
        <f>IF(Retenciones!AJ114="","",Retenciones!AJ114)</f>
        <v/>
      </c>
    </row>
    <row r="115" spans="1:2" ht="15" customHeight="1">
      <c r="A115" s="50">
        <f>Retenciones!A115</f>
        <v>0</v>
      </c>
      <c r="B115" s="51" t="str">
        <f>IF(Retenciones!AJ115="","",Retenciones!AJ115)</f>
        <v/>
      </c>
    </row>
    <row r="116" spans="1:2" ht="15" customHeight="1">
      <c r="A116" s="52">
        <f>Retenciones!A116</f>
        <v>0</v>
      </c>
      <c r="B116" s="53" t="str">
        <f>IF(Retenciones!AJ116="","",Retenciones!AJ116)</f>
        <v/>
      </c>
    </row>
    <row r="117" spans="1:2" ht="15" customHeight="1">
      <c r="A117" s="50">
        <f>Retenciones!A117</f>
        <v>0</v>
      </c>
      <c r="B117" s="51" t="str">
        <f>IF(Retenciones!AJ117="","",Retenciones!AJ117)</f>
        <v/>
      </c>
    </row>
    <row r="118" spans="1:2" ht="15" customHeight="1">
      <c r="A118" s="52">
        <f>Retenciones!A118</f>
        <v>0</v>
      </c>
      <c r="B118" s="53" t="str">
        <f>IF(Retenciones!AJ118="","",Retenciones!AJ118)</f>
        <v/>
      </c>
    </row>
    <row r="119" spans="1:2" ht="15" customHeight="1">
      <c r="A119" s="50">
        <f>Retenciones!A119</f>
        <v>0</v>
      </c>
      <c r="B119" s="51" t="str">
        <f>IF(Retenciones!AJ119="","",Retenciones!AJ119)</f>
        <v/>
      </c>
    </row>
    <row r="120" spans="1:2" ht="15" customHeight="1">
      <c r="A120" s="52">
        <f>Retenciones!A120</f>
        <v>0</v>
      </c>
      <c r="B120" s="53" t="str">
        <f>IF(Retenciones!AJ120="","",Retenciones!AJ120)</f>
        <v/>
      </c>
    </row>
    <row r="121" spans="1:2" ht="15" customHeight="1">
      <c r="A121" s="50">
        <f>Retenciones!A121</f>
        <v>0</v>
      </c>
      <c r="B121" s="51" t="str">
        <f>IF(Retenciones!AJ121="","",Retenciones!AJ121)</f>
        <v/>
      </c>
    </row>
    <row r="122" spans="1:2" ht="15" customHeight="1">
      <c r="A122" s="52">
        <f>Retenciones!A122</f>
        <v>0</v>
      </c>
      <c r="B122" s="53" t="str">
        <f>IF(Retenciones!AJ122="","",Retenciones!AJ122)</f>
        <v/>
      </c>
    </row>
    <row r="123" spans="1:2" ht="15" customHeight="1">
      <c r="A123" s="50">
        <f>Retenciones!A123</f>
        <v>0</v>
      </c>
      <c r="B123" s="51" t="str">
        <f>IF(Retenciones!AJ123="","",Retenciones!AJ123)</f>
        <v/>
      </c>
    </row>
    <row r="124" spans="1:2" ht="15" customHeight="1">
      <c r="A124" s="52">
        <f>Retenciones!A124</f>
        <v>0</v>
      </c>
      <c r="B124" s="53" t="str">
        <f>IF(Retenciones!AJ124="","",Retenciones!AJ124)</f>
        <v/>
      </c>
    </row>
    <row r="125" spans="1:2" ht="15" customHeight="1">
      <c r="A125" s="50">
        <f>Retenciones!A125</f>
        <v>0</v>
      </c>
      <c r="B125" s="51" t="str">
        <f>IF(Retenciones!AJ125="","",Retenciones!AJ125)</f>
        <v/>
      </c>
    </row>
    <row r="126" spans="1:2" ht="15" customHeight="1">
      <c r="A126" s="52">
        <f>Retenciones!A126</f>
        <v>0</v>
      </c>
      <c r="B126" s="53" t="str">
        <f>IF(Retenciones!AJ126="","",Retenciones!AJ126)</f>
        <v/>
      </c>
    </row>
    <row r="127" spans="1:2" ht="15" customHeight="1">
      <c r="A127" s="50">
        <f>Retenciones!A127</f>
        <v>0</v>
      </c>
      <c r="B127" s="51" t="str">
        <f>IF(Retenciones!AJ127="","",Retenciones!AJ127)</f>
        <v/>
      </c>
    </row>
    <row r="128" spans="1:2" ht="15" customHeight="1">
      <c r="A128" s="52">
        <f>Retenciones!A128</f>
        <v>0</v>
      </c>
      <c r="B128" s="53" t="str">
        <f>IF(Retenciones!AJ128="","",Retenciones!AJ128)</f>
        <v/>
      </c>
    </row>
    <row r="129" spans="1:2" ht="15" customHeight="1">
      <c r="A129" s="50">
        <f>Retenciones!A129</f>
        <v>0</v>
      </c>
      <c r="B129" s="51" t="str">
        <f>IF(Retenciones!AJ129="","",Retenciones!AJ129)</f>
        <v/>
      </c>
    </row>
    <row r="130" spans="1:2" ht="15" customHeight="1">
      <c r="A130" s="52">
        <f>Retenciones!A130</f>
        <v>0</v>
      </c>
      <c r="B130" s="53" t="str">
        <f>IF(Retenciones!AJ130="","",Retenciones!AJ130)</f>
        <v/>
      </c>
    </row>
    <row r="131" spans="1:2" ht="15" customHeight="1">
      <c r="A131" s="50">
        <f>Retenciones!A131</f>
        <v>0</v>
      </c>
      <c r="B131" s="51" t="str">
        <f>IF(Retenciones!AJ131="","",Retenciones!AJ131)</f>
        <v/>
      </c>
    </row>
    <row r="132" spans="1:2" ht="15" customHeight="1">
      <c r="A132" s="52">
        <f>Retenciones!A132</f>
        <v>0</v>
      </c>
      <c r="B132" s="53" t="str">
        <f>IF(Retenciones!AJ132="","",Retenciones!AJ132)</f>
        <v/>
      </c>
    </row>
    <row r="133" spans="1:2" ht="15" customHeight="1">
      <c r="A133" s="50">
        <f>Retenciones!A133</f>
        <v>0</v>
      </c>
      <c r="B133" s="51" t="str">
        <f>IF(Retenciones!AJ133="","",Retenciones!AJ133)</f>
        <v/>
      </c>
    </row>
    <row r="134" spans="1:2" ht="15" customHeight="1">
      <c r="A134" s="52">
        <f>Retenciones!A134</f>
        <v>0</v>
      </c>
      <c r="B134" s="53" t="str">
        <f>IF(Retenciones!AJ134="","",Retenciones!AJ134)</f>
        <v/>
      </c>
    </row>
    <row r="135" spans="1:2" ht="15" customHeight="1">
      <c r="A135" s="50">
        <f>Retenciones!A135</f>
        <v>0</v>
      </c>
      <c r="B135" s="51" t="str">
        <f>IF(Retenciones!AJ135="","",Retenciones!AJ135)</f>
        <v/>
      </c>
    </row>
    <row r="136" spans="1:2" ht="15" customHeight="1">
      <c r="A136" s="52">
        <f>Retenciones!A136</f>
        <v>0</v>
      </c>
      <c r="B136" s="53" t="str">
        <f>IF(Retenciones!AJ136="","",Retenciones!AJ136)</f>
        <v/>
      </c>
    </row>
    <row r="137" spans="1:2" ht="15" customHeight="1">
      <c r="A137" s="50">
        <f>Retenciones!A137</f>
        <v>0</v>
      </c>
      <c r="B137" s="51" t="str">
        <f>IF(Retenciones!AJ137="","",Retenciones!AJ137)</f>
        <v/>
      </c>
    </row>
    <row r="138" spans="1:2" ht="15" customHeight="1">
      <c r="A138" s="52">
        <f>Retenciones!A138</f>
        <v>0</v>
      </c>
      <c r="B138" s="53" t="str">
        <f>IF(Retenciones!AJ138="","",Retenciones!AJ138)</f>
        <v/>
      </c>
    </row>
    <row r="139" spans="1:2" ht="15" customHeight="1">
      <c r="A139" s="50">
        <f>Retenciones!A139</f>
        <v>0</v>
      </c>
      <c r="B139" s="51" t="str">
        <f>IF(Retenciones!AJ139="","",Retenciones!AJ139)</f>
        <v/>
      </c>
    </row>
    <row r="140" spans="1:2" ht="15" customHeight="1">
      <c r="A140" s="52">
        <f>Retenciones!A140</f>
        <v>0</v>
      </c>
      <c r="B140" s="53" t="str">
        <f>IF(Retenciones!AJ140="","",Retenciones!AJ140)</f>
        <v/>
      </c>
    </row>
    <row r="141" spans="1:2" ht="15" customHeight="1">
      <c r="A141" s="50">
        <f>Retenciones!A141</f>
        <v>0</v>
      </c>
      <c r="B141" s="51" t="str">
        <f>IF(Retenciones!AJ141="","",Retenciones!AJ141)</f>
        <v/>
      </c>
    </row>
    <row r="142" spans="1:2" ht="15" customHeight="1">
      <c r="A142" s="52">
        <f>Retenciones!A142</f>
        <v>0</v>
      </c>
      <c r="B142" s="53" t="str">
        <f>IF(Retenciones!AJ142="","",Retenciones!AJ142)</f>
        <v/>
      </c>
    </row>
    <row r="143" spans="1:2" ht="15" customHeight="1">
      <c r="A143" s="50">
        <f>Retenciones!A143</f>
        <v>0</v>
      </c>
      <c r="B143" s="51" t="str">
        <f>IF(Retenciones!AJ143="","",Retenciones!AJ143)</f>
        <v/>
      </c>
    </row>
    <row r="144" spans="1:2" ht="15" customHeight="1">
      <c r="A144" s="52">
        <f>Retenciones!A144</f>
        <v>0</v>
      </c>
      <c r="B144" s="53" t="str">
        <f>IF(Retenciones!AJ144="","",Retenciones!AJ144)</f>
        <v/>
      </c>
    </row>
    <row r="145" spans="1:2" ht="15" customHeight="1">
      <c r="A145" s="50">
        <f>Retenciones!A145</f>
        <v>0</v>
      </c>
      <c r="B145" s="51" t="str">
        <f>IF(Retenciones!AJ145="","",Retenciones!AJ145)</f>
        <v/>
      </c>
    </row>
    <row r="146" spans="1:2" ht="15" customHeight="1">
      <c r="A146" s="52">
        <f>Retenciones!A146</f>
        <v>0</v>
      </c>
      <c r="B146" s="53" t="str">
        <f>IF(Retenciones!AJ146="","",Retenciones!AJ146)</f>
        <v/>
      </c>
    </row>
    <row r="147" spans="1:2" ht="15" customHeight="1">
      <c r="A147" s="50">
        <f>Retenciones!A147</f>
        <v>0</v>
      </c>
      <c r="B147" s="51" t="str">
        <f>IF(Retenciones!AJ147="","",Retenciones!AJ147)</f>
        <v/>
      </c>
    </row>
    <row r="148" spans="1:2" ht="15" customHeight="1">
      <c r="A148" s="52">
        <f>Retenciones!A148</f>
        <v>0</v>
      </c>
      <c r="B148" s="53" t="str">
        <f>IF(Retenciones!AJ148="","",Retenciones!AJ148)</f>
        <v/>
      </c>
    </row>
    <row r="149" spans="1:2" ht="15" customHeight="1">
      <c r="A149" s="50">
        <f>Retenciones!A149</f>
        <v>0</v>
      </c>
      <c r="B149" s="51" t="str">
        <f>IF(Retenciones!AJ149="","",Retenciones!AJ149)</f>
        <v/>
      </c>
    </row>
    <row r="150" spans="1:2" ht="15" customHeight="1">
      <c r="A150" s="52">
        <f>Retenciones!A150</f>
        <v>0</v>
      </c>
      <c r="B150" s="53" t="str">
        <f>IF(Retenciones!AJ150="","",Retenciones!AJ150)</f>
        <v/>
      </c>
    </row>
    <row r="151" spans="1:2" ht="15" customHeight="1">
      <c r="A151" s="50">
        <f>Retenciones!A151</f>
        <v>0</v>
      </c>
      <c r="B151" s="51" t="str">
        <f>IF(Retenciones!AJ151="","",Retenciones!AJ151)</f>
        <v/>
      </c>
    </row>
    <row r="152" spans="1:2" ht="15" customHeight="1">
      <c r="A152" s="52">
        <f>Retenciones!A152</f>
        <v>0</v>
      </c>
      <c r="B152" s="53" t="str">
        <f>IF(Retenciones!AJ152="","",Retenciones!AJ152)</f>
        <v/>
      </c>
    </row>
    <row r="153" spans="1:2" ht="15" customHeight="1">
      <c r="A153" s="50">
        <f>Retenciones!A153</f>
        <v>0</v>
      </c>
      <c r="B153" s="51" t="str">
        <f>IF(Retenciones!AJ153="","",Retenciones!AJ153)</f>
        <v/>
      </c>
    </row>
    <row r="154" spans="1:2" ht="15" customHeight="1">
      <c r="A154" s="52">
        <f>Retenciones!A154</f>
        <v>0</v>
      </c>
      <c r="B154" s="53" t="str">
        <f>IF(Retenciones!AJ154="","",Retenciones!AJ154)</f>
        <v/>
      </c>
    </row>
    <row r="155" spans="1:2" ht="15" customHeight="1">
      <c r="A155" s="50">
        <f>Retenciones!A155</f>
        <v>0</v>
      </c>
      <c r="B155" s="51" t="str">
        <f>IF(Retenciones!AJ155="","",Retenciones!AJ155)</f>
        <v/>
      </c>
    </row>
    <row r="156" spans="1:2" ht="15" customHeight="1">
      <c r="A156" s="52">
        <f>Retenciones!A156</f>
        <v>0</v>
      </c>
      <c r="B156" s="53" t="str">
        <f>IF(Retenciones!AJ156="","",Retenciones!AJ156)</f>
        <v/>
      </c>
    </row>
    <row r="157" spans="1:2" ht="15" customHeight="1">
      <c r="A157" s="50">
        <f>Retenciones!A157</f>
        <v>0</v>
      </c>
      <c r="B157" s="51" t="str">
        <f>IF(Retenciones!AJ157="","",Retenciones!AJ157)</f>
        <v/>
      </c>
    </row>
    <row r="158" spans="1:2" ht="15" customHeight="1">
      <c r="A158" s="52">
        <f>Retenciones!A158</f>
        <v>0</v>
      </c>
      <c r="B158" s="53" t="str">
        <f>IF(Retenciones!AJ158="","",Retenciones!AJ158)</f>
        <v/>
      </c>
    </row>
    <row r="159" spans="1:2" ht="15" customHeight="1">
      <c r="A159" s="50">
        <f>Retenciones!A159</f>
        <v>0</v>
      </c>
      <c r="B159" s="51" t="str">
        <f>IF(Retenciones!AJ159="","",Retenciones!AJ159)</f>
        <v/>
      </c>
    </row>
    <row r="160" spans="1:2" ht="15" customHeight="1">
      <c r="A160" s="52">
        <f>Retenciones!A160</f>
        <v>0</v>
      </c>
      <c r="B160" s="53" t="str">
        <f>IF(Retenciones!AJ160="","",Retenciones!AJ160)</f>
        <v/>
      </c>
    </row>
    <row r="161" spans="1:2" ht="15" customHeight="1">
      <c r="A161" s="50">
        <f>Retenciones!A161</f>
        <v>0</v>
      </c>
      <c r="B161" s="51" t="str">
        <f>IF(Retenciones!AJ161="","",Retenciones!AJ161)</f>
        <v/>
      </c>
    </row>
    <row r="162" spans="1:2" ht="15" customHeight="1">
      <c r="A162" s="52">
        <f>Retenciones!A162</f>
        <v>0</v>
      </c>
      <c r="B162" s="53" t="str">
        <f>IF(Retenciones!AJ162="","",Retenciones!AJ162)</f>
        <v/>
      </c>
    </row>
    <row r="163" spans="1:2" ht="15" customHeight="1">
      <c r="A163" s="50">
        <f>Retenciones!A163</f>
        <v>0</v>
      </c>
      <c r="B163" s="51" t="str">
        <f>IF(Retenciones!AJ163="","",Retenciones!AJ163)</f>
        <v/>
      </c>
    </row>
    <row r="164" spans="1:2" ht="15" customHeight="1">
      <c r="A164" s="52">
        <f>Retenciones!A164</f>
        <v>0</v>
      </c>
      <c r="B164" s="53" t="str">
        <f>IF(Retenciones!AJ164="","",Retenciones!AJ164)</f>
        <v/>
      </c>
    </row>
    <row r="165" spans="1:2" ht="15" customHeight="1">
      <c r="A165" s="50">
        <f>Retenciones!A165</f>
        <v>0</v>
      </c>
      <c r="B165" s="51" t="str">
        <f>IF(Retenciones!AJ165="","",Retenciones!AJ165)</f>
        <v/>
      </c>
    </row>
    <row r="166" spans="1:2" ht="15" customHeight="1">
      <c r="A166" s="52">
        <f>Retenciones!A166</f>
        <v>0</v>
      </c>
      <c r="B166" s="53" t="str">
        <f>IF(Retenciones!AJ166="","",Retenciones!AJ166)</f>
        <v/>
      </c>
    </row>
    <row r="167" spans="1:2" ht="15" customHeight="1">
      <c r="A167" s="50">
        <f>Retenciones!A167</f>
        <v>0</v>
      </c>
      <c r="B167" s="51" t="str">
        <f>IF(Retenciones!AJ167="","",Retenciones!AJ167)</f>
        <v/>
      </c>
    </row>
    <row r="168" spans="1:2" ht="15" customHeight="1">
      <c r="A168" s="52">
        <f>Retenciones!A168</f>
        <v>0</v>
      </c>
      <c r="B168" s="53" t="str">
        <f>IF(Retenciones!AJ168="","",Retenciones!AJ168)</f>
        <v/>
      </c>
    </row>
    <row r="169" spans="1:2" ht="15" customHeight="1">
      <c r="A169" s="50">
        <f>Retenciones!A169</f>
        <v>0</v>
      </c>
      <c r="B169" s="51" t="str">
        <f>IF(Retenciones!AJ169="","",Retenciones!AJ169)</f>
        <v/>
      </c>
    </row>
    <row r="170" spans="1:2" ht="15" customHeight="1">
      <c r="A170" s="52">
        <f>Retenciones!A170</f>
        <v>0</v>
      </c>
      <c r="B170" s="53" t="str">
        <f>IF(Retenciones!AJ170="","",Retenciones!AJ170)</f>
        <v/>
      </c>
    </row>
    <row r="171" spans="1:2" ht="15" customHeight="1">
      <c r="A171" s="50">
        <f>Retenciones!A171</f>
        <v>0</v>
      </c>
      <c r="B171" s="51" t="str">
        <f>IF(Retenciones!AJ171="","",Retenciones!AJ171)</f>
        <v/>
      </c>
    </row>
    <row r="172" spans="1:2" ht="15" customHeight="1">
      <c r="A172" s="52">
        <f>Retenciones!A172</f>
        <v>0</v>
      </c>
      <c r="B172" s="53" t="str">
        <f>IF(Retenciones!AJ172="","",Retenciones!AJ172)</f>
        <v/>
      </c>
    </row>
    <row r="173" spans="1:2" ht="15" customHeight="1">
      <c r="A173" s="50">
        <f>Retenciones!A173</f>
        <v>0</v>
      </c>
      <c r="B173" s="51" t="str">
        <f>IF(Retenciones!AJ173="","",Retenciones!AJ173)</f>
        <v/>
      </c>
    </row>
    <row r="174" spans="1:2" ht="15" customHeight="1">
      <c r="A174" s="52">
        <f>Retenciones!A174</f>
        <v>0</v>
      </c>
      <c r="B174" s="53" t="str">
        <f>IF(Retenciones!AJ174="","",Retenciones!AJ174)</f>
        <v/>
      </c>
    </row>
    <row r="175" spans="1:2" ht="15" customHeight="1">
      <c r="A175" s="50">
        <f>Retenciones!A175</f>
        <v>0</v>
      </c>
      <c r="B175" s="51" t="str">
        <f>IF(Retenciones!AJ175="","",Retenciones!AJ175)</f>
        <v/>
      </c>
    </row>
    <row r="176" spans="1:2" ht="15" customHeight="1">
      <c r="A176" s="52">
        <f>Retenciones!A176</f>
        <v>0</v>
      </c>
      <c r="B176" s="53" t="str">
        <f>IF(Retenciones!AJ176="","",Retenciones!AJ176)</f>
        <v/>
      </c>
    </row>
    <row r="177" spans="1:2" ht="15" customHeight="1">
      <c r="A177" s="50">
        <f>Retenciones!A177</f>
        <v>0</v>
      </c>
      <c r="B177" s="51" t="str">
        <f>IF(Retenciones!AJ177="","",Retenciones!AJ177)</f>
        <v/>
      </c>
    </row>
    <row r="178" spans="1:2" ht="15" customHeight="1">
      <c r="A178" s="52">
        <f>Retenciones!A178</f>
        <v>0</v>
      </c>
      <c r="B178" s="53" t="str">
        <f>IF(Retenciones!AJ178="","",Retenciones!AJ178)</f>
        <v/>
      </c>
    </row>
    <row r="179" spans="1:2" ht="15" customHeight="1">
      <c r="A179" s="50">
        <f>Retenciones!A179</f>
        <v>0</v>
      </c>
      <c r="B179" s="51" t="str">
        <f>IF(Retenciones!AJ179="","",Retenciones!AJ179)</f>
        <v/>
      </c>
    </row>
    <row r="180" spans="1:2" ht="15" customHeight="1">
      <c r="A180" s="52">
        <f>Retenciones!A180</f>
        <v>0</v>
      </c>
      <c r="B180" s="53" t="str">
        <f>IF(Retenciones!AJ180="","",Retenciones!AJ180)</f>
        <v/>
      </c>
    </row>
    <row r="181" spans="1:2" ht="15" customHeight="1">
      <c r="A181" s="50">
        <f>Retenciones!A181</f>
        <v>0</v>
      </c>
      <c r="B181" s="51" t="str">
        <f>IF(Retenciones!AJ181="","",Retenciones!AJ181)</f>
        <v/>
      </c>
    </row>
    <row r="182" spans="1:2" ht="15" customHeight="1">
      <c r="A182" s="52">
        <f>Retenciones!A182</f>
        <v>0</v>
      </c>
      <c r="B182" s="53" t="str">
        <f>IF(Retenciones!AJ182="","",Retenciones!AJ182)</f>
        <v/>
      </c>
    </row>
    <row r="183" spans="1:2" ht="15" customHeight="1">
      <c r="A183" s="50">
        <f>Retenciones!A183</f>
        <v>0</v>
      </c>
      <c r="B183" s="51" t="str">
        <f>IF(Retenciones!AJ183="","",Retenciones!AJ183)</f>
        <v/>
      </c>
    </row>
    <row r="184" spans="1:2" ht="15" customHeight="1">
      <c r="A184" s="52">
        <f>Retenciones!A184</f>
        <v>0</v>
      </c>
      <c r="B184" s="53" t="str">
        <f>IF(Retenciones!AJ184="","",Retenciones!AJ184)</f>
        <v/>
      </c>
    </row>
    <row r="185" spans="1:2" ht="15" customHeight="1">
      <c r="A185" s="50">
        <f>Retenciones!A185</f>
        <v>0</v>
      </c>
      <c r="B185" s="51" t="str">
        <f>IF(Retenciones!AJ185="","",Retenciones!AJ185)</f>
        <v/>
      </c>
    </row>
    <row r="186" spans="1:2" ht="15" customHeight="1">
      <c r="A186" s="52">
        <f>Retenciones!A186</f>
        <v>0</v>
      </c>
      <c r="B186" s="53" t="str">
        <f>IF(Retenciones!AJ186="","",Retenciones!AJ186)</f>
        <v/>
      </c>
    </row>
    <row r="187" spans="1:2" ht="15" customHeight="1">
      <c r="A187" s="50">
        <f>Retenciones!A187</f>
        <v>0</v>
      </c>
      <c r="B187" s="51" t="str">
        <f>IF(Retenciones!AJ187="","",Retenciones!AJ187)</f>
        <v/>
      </c>
    </row>
    <row r="188" spans="1:2" ht="15" customHeight="1">
      <c r="A188" s="52">
        <f>Retenciones!A188</f>
        <v>0</v>
      </c>
      <c r="B188" s="53" t="str">
        <f>IF(Retenciones!AJ188="","",Retenciones!AJ188)</f>
        <v/>
      </c>
    </row>
    <row r="189" spans="1:2" ht="15" customHeight="1">
      <c r="A189" s="50">
        <f>Retenciones!A189</f>
        <v>0</v>
      </c>
      <c r="B189" s="51" t="str">
        <f>IF(Retenciones!AJ189="","",Retenciones!AJ189)</f>
        <v/>
      </c>
    </row>
    <row r="190" spans="1:2" ht="15" customHeight="1">
      <c r="A190" s="52">
        <f>Retenciones!A190</f>
        <v>0</v>
      </c>
      <c r="B190" s="53" t="str">
        <f>IF(Retenciones!AJ190="","",Retenciones!AJ190)</f>
        <v/>
      </c>
    </row>
    <row r="191" spans="1:2" ht="15" customHeight="1">
      <c r="A191" s="50">
        <f>Retenciones!A191</f>
        <v>0</v>
      </c>
      <c r="B191" s="51" t="str">
        <f>IF(Retenciones!AJ191="","",Retenciones!AJ191)</f>
        <v/>
      </c>
    </row>
    <row r="192" spans="1:2" ht="15" customHeight="1">
      <c r="A192" s="52">
        <f>Retenciones!A192</f>
        <v>0</v>
      </c>
      <c r="B192" s="53" t="str">
        <f>IF(Retenciones!AJ192="","",Retenciones!AJ192)</f>
        <v/>
      </c>
    </row>
    <row r="193" spans="1:2" ht="15" customHeight="1">
      <c r="A193" s="50">
        <f>Retenciones!A193</f>
        <v>0</v>
      </c>
      <c r="B193" s="51" t="str">
        <f>IF(Retenciones!AJ193="","",Retenciones!AJ193)</f>
        <v/>
      </c>
    </row>
    <row r="194" spans="1:2" ht="15" customHeight="1">
      <c r="A194" s="52">
        <f>Retenciones!A194</f>
        <v>0</v>
      </c>
      <c r="B194" s="53" t="str">
        <f>IF(Retenciones!AJ194="","",Retenciones!AJ194)</f>
        <v/>
      </c>
    </row>
    <row r="195" spans="1:2" ht="15" customHeight="1">
      <c r="A195" s="50">
        <f>Retenciones!A195</f>
        <v>0</v>
      </c>
      <c r="B195" s="51" t="str">
        <f>IF(Retenciones!AJ195="","",Retenciones!AJ195)</f>
        <v/>
      </c>
    </row>
    <row r="196" spans="1:2" ht="15" customHeight="1">
      <c r="A196" s="52">
        <f>Retenciones!A196</f>
        <v>0</v>
      </c>
      <c r="B196" s="53" t="str">
        <f>IF(Retenciones!AJ196="","",Retenciones!AJ196)</f>
        <v/>
      </c>
    </row>
    <row r="197" spans="1:2" ht="15" customHeight="1">
      <c r="A197" s="50">
        <f>Retenciones!A197</f>
        <v>0</v>
      </c>
      <c r="B197" s="51" t="str">
        <f>IF(Retenciones!AJ197="","",Retenciones!AJ197)</f>
        <v/>
      </c>
    </row>
    <row r="198" spans="1:2" ht="15" customHeight="1">
      <c r="A198" s="52">
        <f>Retenciones!A198</f>
        <v>0</v>
      </c>
      <c r="B198" s="53" t="str">
        <f>IF(Retenciones!AJ198="","",Retenciones!AJ198)</f>
        <v/>
      </c>
    </row>
    <row r="199" spans="1:2" ht="15" customHeight="1">
      <c r="A199" s="50">
        <f>Retenciones!A199</f>
        <v>0</v>
      </c>
      <c r="B199" s="51" t="str">
        <f>IF(Retenciones!AJ199="","",Retenciones!AJ199)</f>
        <v/>
      </c>
    </row>
    <row r="200" spans="1:2" ht="15" customHeight="1">
      <c r="A200" s="52">
        <f>Retenciones!A200</f>
        <v>0</v>
      </c>
      <c r="B200" s="53" t="str">
        <f>IF(Retenciones!AJ200="","",Retenciones!AJ200)</f>
        <v/>
      </c>
    </row>
    <row r="201" spans="1:2" ht="15" customHeight="1">
      <c r="A201" s="50">
        <f>Retenciones!A201</f>
        <v>0</v>
      </c>
      <c r="B201" s="51" t="str">
        <f>IF(Retenciones!AJ201="","",Retenciones!AJ201)</f>
        <v/>
      </c>
    </row>
    <row r="202" spans="1:2" ht="15" customHeight="1">
      <c r="A202" s="52">
        <f>Retenciones!A202</f>
        <v>0</v>
      </c>
      <c r="B202" s="53" t="str">
        <f>IF(Retenciones!AJ202="","",Retenciones!AJ202)</f>
        <v/>
      </c>
    </row>
    <row r="203" spans="1:2" ht="15" customHeight="1">
      <c r="A203" s="50">
        <f>Retenciones!A203</f>
        <v>0</v>
      </c>
      <c r="B203" s="51" t="str">
        <f>IF(Retenciones!AJ203="","",Retenciones!AJ203)</f>
        <v/>
      </c>
    </row>
    <row r="204" spans="1:2" ht="15" customHeight="1">
      <c r="A204" s="52">
        <f>Retenciones!A204</f>
        <v>0</v>
      </c>
      <c r="B204" s="53" t="str">
        <f>IF(Retenciones!AJ204="","",Retenciones!AJ204)</f>
        <v/>
      </c>
    </row>
  </sheetData>
  <sheetProtection sheet="1"/>
  <mergeCells count="2">
    <mergeCell ref="A1:B1"/>
    <mergeCell ref="A2:B2"/>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dimension ref="A1:M170"/>
  <sheetViews>
    <sheetView showGridLines="0" workbookViewId="0"/>
  </sheetViews>
  <sheetFormatPr baseColWidth="10" defaultColWidth="8.7109375" defaultRowHeight="15"/>
  <cols>
    <col min="1" max="1" width="3" style="1" customWidth="1"/>
    <col min="2" max="2" width="10" style="1" customWidth="1"/>
    <col min="3" max="3" width="46" style="1" customWidth="1"/>
    <col min="4" max="5" width="14" style="1" customWidth="1"/>
    <col min="6" max="6" width="16" style="1" customWidth="1"/>
    <col min="7" max="7" width="60" style="1" customWidth="1"/>
    <col min="8" max="8" width="12" style="1" customWidth="1"/>
    <col min="9" max="9" width="10" style="1" customWidth="1"/>
    <col min="10" max="10" width="14" style="1" customWidth="1"/>
    <col min="11" max="11" width="12" style="1" customWidth="1"/>
    <col min="12" max="12" width="14" style="1" customWidth="1"/>
    <col min="13" max="13" width="16" style="1" customWidth="1"/>
  </cols>
  <sheetData>
    <row r="1" spans="2:13" ht="17.25" customHeight="1">
      <c r="B1" s="88" t="s">
        <v>151</v>
      </c>
      <c r="C1" s="88"/>
      <c r="D1" s="88"/>
      <c r="E1" s="88"/>
      <c r="F1" s="88"/>
      <c r="G1" s="88"/>
      <c r="H1" s="88"/>
      <c r="I1" s="88"/>
      <c r="J1" s="88"/>
      <c r="K1" s="88"/>
      <c r="L1" s="88"/>
      <c r="M1" s="88"/>
    </row>
    <row r="2" spans="2:13" ht="15" customHeight="1">
      <c r="B2" s="89" t="s">
        <v>152</v>
      </c>
      <c r="C2" s="89"/>
      <c r="D2" s="89"/>
      <c r="E2" s="89"/>
      <c r="F2" s="89"/>
      <c r="G2" s="89"/>
      <c r="H2" s="89"/>
      <c r="I2" s="89"/>
      <c r="J2" s="89"/>
      <c r="K2" s="89"/>
      <c r="L2" s="89"/>
      <c r="M2" s="89"/>
    </row>
    <row r="4" spans="2:13" ht="15" customHeight="1">
      <c r="B4" s="73" t="s">
        <v>153</v>
      </c>
      <c r="C4" s="73"/>
      <c r="D4" s="73"/>
      <c r="E4" s="73"/>
      <c r="F4" s="73"/>
      <c r="G4" s="73"/>
    </row>
    <row r="5" spans="2:13" ht="15" customHeight="1">
      <c r="B5" s="17" t="s">
        <v>154</v>
      </c>
      <c r="C5" s="17" t="s">
        <v>155</v>
      </c>
      <c r="D5" s="17"/>
      <c r="E5" s="17"/>
      <c r="F5" s="17"/>
      <c r="G5" s="17" t="s">
        <v>156</v>
      </c>
    </row>
    <row r="6" spans="2:13" ht="15" customHeight="1">
      <c r="B6" s="54" t="s">
        <v>157</v>
      </c>
      <c r="C6" s="55" t="s">
        <v>158</v>
      </c>
      <c r="D6" s="56"/>
      <c r="E6" s="56"/>
      <c r="F6" s="56"/>
      <c r="G6" s="57" t="s">
        <v>159</v>
      </c>
    </row>
    <row r="7" spans="2:13" ht="15" customHeight="1">
      <c r="B7" s="58" t="s">
        <v>160</v>
      </c>
      <c r="C7" s="59" t="s">
        <v>161</v>
      </c>
      <c r="D7" s="60"/>
      <c r="E7" s="60"/>
      <c r="F7" s="60"/>
      <c r="G7" s="57" t="s">
        <v>162</v>
      </c>
    </row>
    <row r="8" spans="2:13" ht="15" customHeight="1">
      <c r="B8" s="54" t="s">
        <v>163</v>
      </c>
      <c r="C8" s="55" t="s">
        <v>164</v>
      </c>
      <c r="D8" s="56"/>
      <c r="E8" s="56"/>
      <c r="F8" s="56"/>
      <c r="G8" s="57" t="s">
        <v>165</v>
      </c>
    </row>
    <row r="9" spans="2:13" ht="15" customHeight="1">
      <c r="B9" s="58" t="s">
        <v>166</v>
      </c>
      <c r="C9" s="59" t="s">
        <v>167</v>
      </c>
      <c r="D9" s="60"/>
      <c r="E9" s="60"/>
      <c r="F9" s="60"/>
      <c r="G9" s="57" t="s">
        <v>168</v>
      </c>
    </row>
    <row r="10" spans="2:13" ht="15" customHeight="1">
      <c r="B10" s="54" t="s">
        <v>169</v>
      </c>
      <c r="C10" s="55" t="s">
        <v>170</v>
      </c>
      <c r="D10" s="56"/>
      <c r="E10" s="56"/>
      <c r="F10" s="56"/>
      <c r="G10" s="57" t="s">
        <v>171</v>
      </c>
    </row>
    <row r="11" spans="2:13" ht="15" customHeight="1">
      <c r="B11" s="58" t="s">
        <v>172</v>
      </c>
      <c r="C11" s="59" t="s">
        <v>173</v>
      </c>
      <c r="D11" s="60"/>
      <c r="E11" s="60"/>
      <c r="F11" s="60"/>
      <c r="G11" s="57" t="s">
        <v>174</v>
      </c>
    </row>
    <row r="12" spans="2:13" ht="15" customHeight="1">
      <c r="B12" s="54" t="s">
        <v>175</v>
      </c>
      <c r="C12" s="55" t="s">
        <v>176</v>
      </c>
      <c r="D12" s="56"/>
      <c r="E12" s="56"/>
      <c r="F12" s="56"/>
      <c r="G12" s="57" t="s">
        <v>177</v>
      </c>
    </row>
    <row r="13" spans="2:13" ht="15" customHeight="1">
      <c r="B13" s="58" t="s">
        <v>178</v>
      </c>
      <c r="C13" s="59" t="s">
        <v>179</v>
      </c>
      <c r="D13" s="60"/>
      <c r="E13" s="60"/>
      <c r="F13" s="60"/>
      <c r="G13" s="57" t="s">
        <v>180</v>
      </c>
    </row>
    <row r="14" spans="2:13" ht="15" customHeight="1">
      <c r="B14" s="54" t="s">
        <v>181</v>
      </c>
      <c r="C14" s="55" t="s">
        <v>182</v>
      </c>
      <c r="D14" s="56"/>
      <c r="E14" s="56"/>
      <c r="F14" s="56"/>
      <c r="G14" s="57" t="s">
        <v>183</v>
      </c>
    </row>
    <row r="15" spans="2:13" ht="15" customHeight="1">
      <c r="B15" s="58" t="s">
        <v>184</v>
      </c>
      <c r="C15" s="59" t="s">
        <v>185</v>
      </c>
      <c r="D15" s="60"/>
      <c r="E15" s="60"/>
      <c r="F15" s="60"/>
      <c r="G15" s="57" t="s">
        <v>186</v>
      </c>
    </row>
    <row r="16" spans="2:13" ht="15" customHeight="1">
      <c r="B16" s="54" t="s">
        <v>187</v>
      </c>
      <c r="C16" s="55" t="s">
        <v>188</v>
      </c>
      <c r="D16" s="56"/>
      <c r="E16" s="56"/>
      <c r="F16" s="56"/>
      <c r="G16" s="57" t="s">
        <v>189</v>
      </c>
    </row>
    <row r="17" spans="2:13" ht="15" customHeight="1">
      <c r="B17" s="58" t="s">
        <v>190</v>
      </c>
      <c r="C17" s="59" t="s">
        <v>191</v>
      </c>
      <c r="D17" s="60"/>
      <c r="E17" s="60"/>
      <c r="F17" s="60"/>
      <c r="G17" s="57" t="s">
        <v>192</v>
      </c>
    </row>
    <row r="18" spans="2:13" ht="15" customHeight="1">
      <c r="B18" s="54" t="s">
        <v>193</v>
      </c>
      <c r="C18" s="55" t="s">
        <v>194</v>
      </c>
      <c r="D18" s="56"/>
      <c r="E18" s="56"/>
      <c r="F18" s="56"/>
      <c r="G18" s="57" t="s">
        <v>195</v>
      </c>
    </row>
    <row r="19" spans="2:13" ht="27.75" customHeight="1">
      <c r="B19" s="74" t="s">
        <v>196</v>
      </c>
      <c r="C19" s="74"/>
      <c r="D19" s="74"/>
      <c r="E19" s="74"/>
      <c r="F19" s="74"/>
      <c r="G19" s="74"/>
    </row>
    <row r="21" spans="2:13" ht="15" customHeight="1">
      <c r="B21" s="73" t="s">
        <v>197</v>
      </c>
      <c r="C21" s="73"/>
      <c r="D21" s="73"/>
      <c r="E21" s="73"/>
      <c r="F21" s="73"/>
      <c r="G21" s="73"/>
    </row>
    <row r="22" spans="2:13" ht="15" customHeight="1">
      <c r="B22" s="17" t="s">
        <v>154</v>
      </c>
      <c r="C22" s="17" t="s">
        <v>155</v>
      </c>
      <c r="D22" s="17"/>
      <c r="E22" s="17"/>
      <c r="F22" s="17"/>
      <c r="G22" s="17" t="s">
        <v>156</v>
      </c>
    </row>
    <row r="23" spans="2:13" ht="23.25" customHeight="1">
      <c r="B23" s="54" t="s">
        <v>198</v>
      </c>
      <c r="C23" s="55" t="s">
        <v>199</v>
      </c>
      <c r="D23" s="56"/>
      <c r="E23" s="56"/>
      <c r="F23" s="56"/>
      <c r="G23" s="57" t="s">
        <v>200</v>
      </c>
    </row>
    <row r="24" spans="2:13" ht="27.75" customHeight="1">
      <c r="B24" s="74" t="s">
        <v>201</v>
      </c>
      <c r="C24" s="74"/>
      <c r="D24" s="74"/>
      <c r="E24" s="74"/>
      <c r="F24" s="74"/>
      <c r="G24" s="74"/>
    </row>
    <row r="26" spans="2:13" ht="15" customHeight="1">
      <c r="B26" s="73" t="s">
        <v>202</v>
      </c>
      <c r="C26" s="73"/>
      <c r="D26" s="73"/>
      <c r="E26" s="73"/>
      <c r="F26" s="73"/>
      <c r="G26" s="73"/>
      <c r="H26" s="73"/>
      <c r="I26" s="73"/>
      <c r="J26" s="73"/>
      <c r="K26" s="73"/>
      <c r="L26" s="73"/>
      <c r="M26" s="73"/>
    </row>
    <row r="27" spans="2:13" ht="21.75" customHeight="1">
      <c r="B27" s="17" t="s">
        <v>154</v>
      </c>
      <c r="C27" s="17" t="s">
        <v>155</v>
      </c>
      <c r="D27" s="17" t="s">
        <v>203</v>
      </c>
      <c r="E27" s="17" t="s">
        <v>204</v>
      </c>
      <c r="F27" s="17" t="s">
        <v>205</v>
      </c>
      <c r="G27" s="17" t="s">
        <v>156</v>
      </c>
      <c r="H27" s="17" t="s">
        <v>206</v>
      </c>
      <c r="I27" s="17" t="s">
        <v>207</v>
      </c>
      <c r="J27" s="17" t="s">
        <v>208</v>
      </c>
      <c r="K27" s="17" t="s">
        <v>209</v>
      </c>
      <c r="L27" s="17" t="s">
        <v>210</v>
      </c>
      <c r="M27" s="17" t="s">
        <v>211</v>
      </c>
    </row>
    <row r="28" spans="2:13" ht="23.25" customHeight="1">
      <c r="B28" s="54" t="s">
        <v>212</v>
      </c>
      <c r="C28" s="55" t="s">
        <v>213</v>
      </c>
      <c r="D28" s="55" t="s">
        <v>214</v>
      </c>
      <c r="E28" s="55" t="s">
        <v>215</v>
      </c>
      <c r="F28" s="55" t="s">
        <v>216</v>
      </c>
      <c r="G28" s="55" t="s">
        <v>217</v>
      </c>
      <c r="H28" s="61">
        <v>0</v>
      </c>
      <c r="I28" s="62" t="b">
        <f>FALSE()</f>
        <v>0</v>
      </c>
      <c r="J28" s="61" t="s">
        <v>218</v>
      </c>
      <c r="K28" s="61">
        <v>0.03</v>
      </c>
      <c r="L28" s="61">
        <v>0.1</v>
      </c>
      <c r="M28" s="62" t="b">
        <f>FALSE()</f>
        <v>0</v>
      </c>
    </row>
    <row r="29" spans="2:13" ht="23.25" customHeight="1">
      <c r="B29" s="58" t="s">
        <v>219</v>
      </c>
      <c r="C29" s="59" t="s">
        <v>220</v>
      </c>
      <c r="D29" s="59" t="s">
        <v>221</v>
      </c>
      <c r="E29" s="59" t="s">
        <v>222</v>
      </c>
      <c r="F29" s="59" t="s">
        <v>223</v>
      </c>
      <c r="G29" s="59" t="s">
        <v>224</v>
      </c>
      <c r="H29" s="63">
        <v>7870</v>
      </c>
      <c r="I29" s="64" t="b">
        <f>FALSE()</f>
        <v>0</v>
      </c>
      <c r="J29" s="63" t="s">
        <v>218</v>
      </c>
      <c r="K29" s="63">
        <v>0.06</v>
      </c>
      <c r="L29" s="63"/>
      <c r="M29" s="64" t="b">
        <f>TRUE()</f>
        <v>1</v>
      </c>
    </row>
    <row r="30" spans="2:13" ht="15" customHeight="1">
      <c r="B30" s="54" t="s">
        <v>225</v>
      </c>
      <c r="C30" s="55" t="s">
        <v>226</v>
      </c>
      <c r="D30" s="55" t="s">
        <v>221</v>
      </c>
      <c r="E30" s="55" t="s">
        <v>222</v>
      </c>
      <c r="F30" s="55" t="s">
        <v>227</v>
      </c>
      <c r="G30" s="55" t="s">
        <v>228</v>
      </c>
      <c r="H30" s="61">
        <v>11200</v>
      </c>
      <c r="I30" s="62" t="b">
        <f>FALSE()</f>
        <v>0</v>
      </c>
      <c r="J30" s="61" t="s">
        <v>218</v>
      </c>
      <c r="K30" s="61">
        <v>0.06</v>
      </c>
      <c r="L30" s="61"/>
      <c r="M30" s="62" t="b">
        <f>TRUE()</f>
        <v>1</v>
      </c>
    </row>
    <row r="31" spans="2:13" ht="15" customHeight="1">
      <c r="B31" s="58" t="s">
        <v>229</v>
      </c>
      <c r="C31" s="59" t="s">
        <v>230</v>
      </c>
      <c r="D31" s="59" t="s">
        <v>221</v>
      </c>
      <c r="E31" s="59" t="s">
        <v>222</v>
      </c>
      <c r="F31" s="59" t="s">
        <v>227</v>
      </c>
      <c r="G31" s="59" t="s">
        <v>231</v>
      </c>
      <c r="H31" s="63">
        <v>11200</v>
      </c>
      <c r="I31" s="64" t="b">
        <f>FALSE()</f>
        <v>0</v>
      </c>
      <c r="J31" s="63" t="s">
        <v>218</v>
      </c>
      <c r="K31" s="63">
        <v>0.06</v>
      </c>
      <c r="L31" s="63"/>
      <c r="M31" s="64" t="b">
        <f>TRUE()</f>
        <v>1</v>
      </c>
    </row>
    <row r="32" spans="2:13" ht="15" customHeight="1">
      <c r="B32" s="54" t="s">
        <v>232</v>
      </c>
      <c r="C32" s="55" t="s">
        <v>233</v>
      </c>
      <c r="D32" s="55" t="s">
        <v>221</v>
      </c>
      <c r="E32" s="55" t="s">
        <v>222</v>
      </c>
      <c r="F32" s="55" t="s">
        <v>227</v>
      </c>
      <c r="G32" s="55" t="s">
        <v>234</v>
      </c>
      <c r="H32" s="61">
        <v>11200</v>
      </c>
      <c r="I32" s="62" t="b">
        <f>FALSE()</f>
        <v>0</v>
      </c>
      <c r="J32" s="61" t="s">
        <v>218</v>
      </c>
      <c r="K32" s="61">
        <v>0.06</v>
      </c>
      <c r="L32" s="61"/>
      <c r="M32" s="62" t="b">
        <f>TRUE()</f>
        <v>1</v>
      </c>
    </row>
    <row r="33" spans="2:13" ht="15" customHeight="1">
      <c r="B33" s="58" t="s">
        <v>235</v>
      </c>
      <c r="C33" s="59" t="s">
        <v>236</v>
      </c>
      <c r="D33" s="59" t="s">
        <v>221</v>
      </c>
      <c r="E33" s="59" t="s">
        <v>222</v>
      </c>
      <c r="F33" s="59" t="s">
        <v>223</v>
      </c>
      <c r="G33" s="59" t="s">
        <v>237</v>
      </c>
      <c r="H33" s="63">
        <v>7870</v>
      </c>
      <c r="I33" s="64" t="b">
        <f>FALSE()</f>
        <v>0</v>
      </c>
      <c r="J33" s="63" t="s">
        <v>218</v>
      </c>
      <c r="K33" s="63">
        <v>0.06</v>
      </c>
      <c r="L33" s="63"/>
      <c r="M33" s="64" t="b">
        <f>TRUE()</f>
        <v>1</v>
      </c>
    </row>
    <row r="34" spans="2:13" ht="23.25" customHeight="1">
      <c r="B34" s="54" t="s">
        <v>238</v>
      </c>
      <c r="C34" s="55" t="s">
        <v>239</v>
      </c>
      <c r="D34" s="55" t="s">
        <v>221</v>
      </c>
      <c r="E34" s="55" t="s">
        <v>222</v>
      </c>
      <c r="F34" s="55" t="s">
        <v>223</v>
      </c>
      <c r="G34" s="55" t="s">
        <v>240</v>
      </c>
      <c r="H34" s="61">
        <v>7870</v>
      </c>
      <c r="I34" s="62" t="b">
        <f>FALSE()</f>
        <v>0</v>
      </c>
      <c r="J34" s="61" t="s">
        <v>218</v>
      </c>
      <c r="K34" s="61">
        <v>0.06</v>
      </c>
      <c r="L34" s="61"/>
      <c r="M34" s="62" t="b">
        <f>TRUE()</f>
        <v>1</v>
      </c>
    </row>
    <row r="35" spans="2:13" ht="23.25" customHeight="1">
      <c r="B35" s="58" t="s">
        <v>241</v>
      </c>
      <c r="C35" s="59" t="s">
        <v>242</v>
      </c>
      <c r="D35" s="59" t="s">
        <v>221</v>
      </c>
      <c r="E35" s="59" t="s">
        <v>222</v>
      </c>
      <c r="F35" s="59" t="s">
        <v>223</v>
      </c>
      <c r="G35" s="59" t="s">
        <v>243</v>
      </c>
      <c r="H35" s="63">
        <v>7870</v>
      </c>
      <c r="I35" s="64" t="b">
        <f>FALSE()</f>
        <v>0</v>
      </c>
      <c r="J35" s="63" t="s">
        <v>218</v>
      </c>
      <c r="K35" s="63">
        <v>0.06</v>
      </c>
      <c r="L35" s="63"/>
      <c r="M35" s="64" t="b">
        <f>TRUE()</f>
        <v>1</v>
      </c>
    </row>
    <row r="36" spans="2:13" ht="15" customHeight="1">
      <c r="B36" s="54" t="s">
        <v>244</v>
      </c>
      <c r="C36" s="55" t="s">
        <v>245</v>
      </c>
      <c r="D36" s="55" t="s">
        <v>246</v>
      </c>
      <c r="E36" s="55" t="s">
        <v>215</v>
      </c>
      <c r="F36" s="55" t="s">
        <v>247</v>
      </c>
      <c r="G36" s="55" t="s">
        <v>248</v>
      </c>
      <c r="H36" s="61">
        <v>224000</v>
      </c>
      <c r="I36" s="62" t="b">
        <f>FALSE()</f>
        <v>0</v>
      </c>
      <c r="J36" s="61" t="s">
        <v>218</v>
      </c>
      <c r="K36" s="61">
        <v>0.02</v>
      </c>
      <c r="L36" s="61">
        <v>0.1</v>
      </c>
      <c r="M36" s="62" t="b">
        <f>FALSE()</f>
        <v>0</v>
      </c>
    </row>
    <row r="37" spans="2:13" ht="23.25" customHeight="1">
      <c r="B37" s="58" t="s">
        <v>249</v>
      </c>
      <c r="C37" s="59" t="s">
        <v>250</v>
      </c>
      <c r="D37" s="59" t="s">
        <v>246</v>
      </c>
      <c r="E37" s="59" t="s">
        <v>215</v>
      </c>
      <c r="F37" s="59" t="s">
        <v>247</v>
      </c>
      <c r="G37" s="59" t="s">
        <v>251</v>
      </c>
      <c r="H37" s="63">
        <v>224000</v>
      </c>
      <c r="I37" s="64" t="b">
        <f>FALSE()</f>
        <v>0</v>
      </c>
      <c r="J37" s="63" t="s">
        <v>218</v>
      </c>
      <c r="K37" s="63">
        <v>0.02</v>
      </c>
      <c r="L37" s="63">
        <v>0.1</v>
      </c>
      <c r="M37" s="64" t="b">
        <f>FALSE()</f>
        <v>0</v>
      </c>
    </row>
    <row r="38" spans="2:13" ht="23.25" customHeight="1">
      <c r="B38" s="54" t="s">
        <v>252</v>
      </c>
      <c r="C38" s="55" t="s">
        <v>253</v>
      </c>
      <c r="D38" s="55" t="s">
        <v>246</v>
      </c>
      <c r="E38" s="55" t="s">
        <v>222</v>
      </c>
      <c r="F38" s="55" t="s">
        <v>254</v>
      </c>
      <c r="G38" s="55" t="s">
        <v>255</v>
      </c>
      <c r="H38" s="61">
        <v>67170</v>
      </c>
      <c r="I38" s="62" t="b">
        <f>FALSE()</f>
        <v>0</v>
      </c>
      <c r="J38" s="61" t="s">
        <v>218</v>
      </c>
      <c r="K38" s="61">
        <v>0.02</v>
      </c>
      <c r="L38" s="61"/>
      <c r="M38" s="62" t="b">
        <f>TRUE()</f>
        <v>1</v>
      </c>
    </row>
    <row r="39" spans="2:13" ht="15" customHeight="1">
      <c r="B39" s="58" t="s">
        <v>256</v>
      </c>
      <c r="C39" s="59" t="s">
        <v>257</v>
      </c>
      <c r="D39" s="59" t="s">
        <v>258</v>
      </c>
      <c r="E39" s="59" t="s">
        <v>259</v>
      </c>
      <c r="F39" s="59" t="s">
        <v>260</v>
      </c>
      <c r="G39" s="59" t="s">
        <v>261</v>
      </c>
      <c r="H39" s="63">
        <v>10000</v>
      </c>
      <c r="I39" s="64" t="b">
        <f>FALSE()</f>
        <v>0</v>
      </c>
      <c r="J39" s="63" t="s">
        <v>262</v>
      </c>
      <c r="K39" s="63"/>
      <c r="L39" s="63">
        <v>0.28000000000000003</v>
      </c>
      <c r="M39" s="64" t="b">
        <f>FALSE()</f>
        <v>0</v>
      </c>
    </row>
    <row r="40" spans="2:13" ht="23.25" customHeight="1">
      <c r="B40" s="54" t="s">
        <v>263</v>
      </c>
      <c r="C40" s="55" t="s">
        <v>264</v>
      </c>
      <c r="D40" s="55" t="s">
        <v>258</v>
      </c>
      <c r="E40" s="55" t="s">
        <v>259</v>
      </c>
      <c r="F40" s="55" t="s">
        <v>265</v>
      </c>
      <c r="G40" s="55" t="s">
        <v>266</v>
      </c>
      <c r="H40" s="61">
        <v>16830</v>
      </c>
      <c r="I40" s="62" t="b">
        <f>FALSE()</f>
        <v>0</v>
      </c>
      <c r="J40" s="61" t="s">
        <v>262</v>
      </c>
      <c r="K40" s="61"/>
      <c r="L40" s="61">
        <v>0.28000000000000003</v>
      </c>
      <c r="M40" s="62" t="b">
        <f>FALSE()</f>
        <v>0</v>
      </c>
    </row>
    <row r="41" spans="2:13" ht="34.5" customHeight="1">
      <c r="B41" s="58" t="s">
        <v>267</v>
      </c>
      <c r="C41" s="59" t="s">
        <v>268</v>
      </c>
      <c r="D41" s="59" t="s">
        <v>258</v>
      </c>
      <c r="E41" s="59" t="s">
        <v>259</v>
      </c>
      <c r="F41" s="59" t="s">
        <v>269</v>
      </c>
      <c r="G41" s="59" t="s">
        <v>270</v>
      </c>
      <c r="H41" s="63">
        <v>67170</v>
      </c>
      <c r="I41" s="64" t="b">
        <f>FALSE()</f>
        <v>0</v>
      </c>
      <c r="J41" s="63" t="s">
        <v>262</v>
      </c>
      <c r="K41" s="63"/>
      <c r="L41" s="63">
        <v>0.28000000000000003</v>
      </c>
      <c r="M41" s="64" t="b">
        <f>FALSE()</f>
        <v>0</v>
      </c>
    </row>
    <row r="42" spans="2:13" ht="15" customHeight="1">
      <c r="B42" s="54" t="s">
        <v>267</v>
      </c>
      <c r="C42" s="55" t="s">
        <v>271</v>
      </c>
      <c r="D42" s="55" t="s">
        <v>258</v>
      </c>
      <c r="E42" s="55" t="s">
        <v>259</v>
      </c>
      <c r="F42" s="55" t="s">
        <v>265</v>
      </c>
      <c r="G42" s="55" t="s">
        <v>272</v>
      </c>
      <c r="H42" s="61">
        <v>16830</v>
      </c>
      <c r="I42" s="62" t="b">
        <f>FALSE()</f>
        <v>0</v>
      </c>
      <c r="J42" s="61" t="s">
        <v>262</v>
      </c>
      <c r="K42" s="61"/>
      <c r="L42" s="61">
        <v>0.28000000000000003</v>
      </c>
      <c r="M42" s="62" t="b">
        <f>FALSE()</f>
        <v>0</v>
      </c>
    </row>
    <row r="43" spans="2:13" ht="23.25" customHeight="1">
      <c r="B43" s="58" t="s">
        <v>273</v>
      </c>
      <c r="C43" s="59" t="s">
        <v>274</v>
      </c>
      <c r="D43" s="59" t="s">
        <v>258</v>
      </c>
      <c r="E43" s="59" t="s">
        <v>259</v>
      </c>
      <c r="F43" s="59" t="s">
        <v>265</v>
      </c>
      <c r="G43" s="59" t="s">
        <v>275</v>
      </c>
      <c r="H43" s="63">
        <v>16830</v>
      </c>
      <c r="I43" s="64" t="b">
        <f>FALSE()</f>
        <v>0</v>
      </c>
      <c r="J43" s="63" t="s">
        <v>262</v>
      </c>
      <c r="K43" s="63"/>
      <c r="L43" s="63">
        <v>0.28000000000000003</v>
      </c>
      <c r="M43" s="64" t="b">
        <f>FALSE()</f>
        <v>0</v>
      </c>
    </row>
    <row r="44" spans="2:13" ht="23.25" customHeight="1">
      <c r="B44" s="54" t="s">
        <v>276</v>
      </c>
      <c r="C44" s="55" t="s">
        <v>277</v>
      </c>
      <c r="D44" s="55" t="s">
        <v>278</v>
      </c>
      <c r="E44" s="55" t="s">
        <v>222</v>
      </c>
      <c r="F44" s="55" t="s">
        <v>254</v>
      </c>
      <c r="G44" s="55" t="s">
        <v>279</v>
      </c>
      <c r="H44" s="61">
        <v>67170</v>
      </c>
      <c r="I44" s="62" t="b">
        <f>FALSE()</f>
        <v>0</v>
      </c>
      <c r="J44" s="61" t="s">
        <v>218</v>
      </c>
      <c r="K44" s="61">
        <v>2.5000000000000001E-3</v>
      </c>
      <c r="L44" s="61"/>
      <c r="M44" s="62" t="b">
        <f>TRUE()</f>
        <v>1</v>
      </c>
    </row>
    <row r="45" spans="2:13" ht="23.25" customHeight="1">
      <c r="B45" s="58" t="s">
        <v>280</v>
      </c>
      <c r="C45" s="59" t="s">
        <v>281</v>
      </c>
      <c r="D45" s="59" t="s">
        <v>282</v>
      </c>
      <c r="E45" s="59" t="s">
        <v>283</v>
      </c>
      <c r="F45" s="59" t="s">
        <v>216</v>
      </c>
      <c r="G45" s="59" t="s">
        <v>284</v>
      </c>
      <c r="H45" s="63">
        <v>0</v>
      </c>
      <c r="I45" s="64" t="b">
        <f>FALSE()</f>
        <v>0</v>
      </c>
      <c r="J45" s="63" t="s">
        <v>218</v>
      </c>
      <c r="K45" s="63">
        <v>5.0000000000000001E-3</v>
      </c>
      <c r="L45" s="63">
        <v>0.02</v>
      </c>
      <c r="M45" s="64" t="b">
        <f>FALSE()</f>
        <v>0</v>
      </c>
    </row>
    <row r="46" spans="2:13" ht="23.25" customHeight="1">
      <c r="B46" s="54" t="s">
        <v>285</v>
      </c>
      <c r="C46" s="55" t="s">
        <v>286</v>
      </c>
      <c r="D46" s="55" t="s">
        <v>282</v>
      </c>
      <c r="E46" s="55" t="s">
        <v>283</v>
      </c>
      <c r="F46" s="55" t="s">
        <v>216</v>
      </c>
      <c r="G46" s="55" t="s">
        <v>287</v>
      </c>
      <c r="H46" s="61">
        <v>0</v>
      </c>
      <c r="I46" s="62" t="b">
        <f>FALSE()</f>
        <v>0</v>
      </c>
      <c r="J46" s="61" t="s">
        <v>218</v>
      </c>
      <c r="K46" s="61">
        <v>5.0000000000000001E-3</v>
      </c>
      <c r="L46" s="61">
        <v>0.02</v>
      </c>
      <c r="M46" s="62" t="b">
        <f>FALSE()</f>
        <v>0</v>
      </c>
    </row>
    <row r="47" spans="2:13" ht="15" customHeight="1">
      <c r="B47" s="58" t="s">
        <v>288</v>
      </c>
      <c r="C47" s="59" t="s">
        <v>289</v>
      </c>
      <c r="D47" s="59" t="s">
        <v>282</v>
      </c>
      <c r="E47" s="59" t="s">
        <v>283</v>
      </c>
      <c r="F47" s="59" t="s">
        <v>216</v>
      </c>
      <c r="G47" s="59" t="s">
        <v>290</v>
      </c>
      <c r="H47" s="63">
        <v>0</v>
      </c>
      <c r="I47" s="64" t="b">
        <f>FALSE()</f>
        <v>0</v>
      </c>
      <c r="J47" s="63" t="s">
        <v>218</v>
      </c>
      <c r="K47" s="63">
        <v>5.0000000000000001E-3</v>
      </c>
      <c r="L47" s="63">
        <v>0.02</v>
      </c>
      <c r="M47" s="64" t="b">
        <f>FALSE()</f>
        <v>0</v>
      </c>
    </row>
    <row r="48" spans="2:13" ht="23.25" customHeight="1">
      <c r="B48" s="54" t="s">
        <v>291</v>
      </c>
      <c r="C48" s="55" t="s">
        <v>292</v>
      </c>
      <c r="D48" s="55" t="s">
        <v>214</v>
      </c>
      <c r="E48" s="55" t="s">
        <v>214</v>
      </c>
      <c r="F48" s="55" t="s">
        <v>293</v>
      </c>
      <c r="G48" s="55" t="s">
        <v>294</v>
      </c>
      <c r="H48" s="61">
        <v>16830</v>
      </c>
      <c r="I48" s="62" t="b">
        <f>TRUE()</f>
        <v>1</v>
      </c>
      <c r="J48" s="61" t="s">
        <v>218</v>
      </c>
      <c r="K48" s="61">
        <v>0.03</v>
      </c>
      <c r="L48" s="61">
        <v>0.03</v>
      </c>
      <c r="M48" s="62" t="b">
        <f>FALSE()</f>
        <v>0</v>
      </c>
    </row>
    <row r="49" spans="2:13" ht="23.25" customHeight="1">
      <c r="B49" s="58" t="s">
        <v>295</v>
      </c>
      <c r="C49" s="59" t="s">
        <v>296</v>
      </c>
      <c r="D49" s="59" t="s">
        <v>214</v>
      </c>
      <c r="E49" s="59" t="s">
        <v>214</v>
      </c>
      <c r="F49" s="59" t="s">
        <v>293</v>
      </c>
      <c r="G49" s="59" t="s">
        <v>297</v>
      </c>
      <c r="H49" s="63">
        <v>16830</v>
      </c>
      <c r="I49" s="64" t="b">
        <f>TRUE()</f>
        <v>1</v>
      </c>
      <c r="J49" s="63" t="s">
        <v>218</v>
      </c>
      <c r="K49" s="63">
        <v>0.03</v>
      </c>
      <c r="L49" s="63">
        <v>0.03</v>
      </c>
      <c r="M49" s="64" t="b">
        <f>FALSE()</f>
        <v>0</v>
      </c>
    </row>
    <row r="50" spans="2:13" ht="23.25" customHeight="1">
      <c r="B50" s="54" t="s">
        <v>298</v>
      </c>
      <c r="C50" s="55" t="s">
        <v>299</v>
      </c>
      <c r="D50" s="55" t="s">
        <v>246</v>
      </c>
      <c r="E50" s="55" t="s">
        <v>215</v>
      </c>
      <c r="F50" s="55" t="s">
        <v>300</v>
      </c>
      <c r="G50" s="55" t="s">
        <v>301</v>
      </c>
      <c r="H50" s="61">
        <v>76140</v>
      </c>
      <c r="I50" s="62" t="b">
        <f>FALSE()</f>
        <v>0</v>
      </c>
      <c r="J50" s="61" t="s">
        <v>218</v>
      </c>
      <c r="K50" s="61">
        <v>0.02</v>
      </c>
      <c r="L50" s="61">
        <v>0.1</v>
      </c>
      <c r="M50" s="62" t="b">
        <f>FALSE()</f>
        <v>0</v>
      </c>
    </row>
    <row r="51" spans="2:13" ht="15" customHeight="1">
      <c r="B51" s="58" t="s">
        <v>302</v>
      </c>
      <c r="C51" s="59" t="s">
        <v>303</v>
      </c>
      <c r="D51" s="59" t="s">
        <v>246</v>
      </c>
      <c r="E51" s="59" t="s">
        <v>222</v>
      </c>
      <c r="F51" s="59" t="s">
        <v>304</v>
      </c>
      <c r="G51" s="59" t="s">
        <v>305</v>
      </c>
      <c r="H51" s="63">
        <v>31460</v>
      </c>
      <c r="I51" s="64" t="b">
        <f>FALSE()</f>
        <v>0</v>
      </c>
      <c r="J51" s="63" t="s">
        <v>218</v>
      </c>
      <c r="K51" s="63">
        <v>0.02</v>
      </c>
      <c r="L51" s="63"/>
      <c r="M51" s="64" t="b">
        <f>TRUE()</f>
        <v>1</v>
      </c>
    </row>
    <row r="52" spans="2:13" ht="15" customHeight="1">
      <c r="B52" s="54" t="s">
        <v>306</v>
      </c>
      <c r="C52" s="55" t="s">
        <v>307</v>
      </c>
      <c r="D52" s="55" t="s">
        <v>258</v>
      </c>
      <c r="E52" s="55" t="s">
        <v>259</v>
      </c>
      <c r="F52" s="55" t="s">
        <v>308</v>
      </c>
      <c r="G52" s="55" t="s">
        <v>309</v>
      </c>
      <c r="H52" s="61">
        <v>160000</v>
      </c>
      <c r="I52" s="62" t="b">
        <f>FALSE()</f>
        <v>0</v>
      </c>
      <c r="J52" s="61" t="s">
        <v>310</v>
      </c>
      <c r="K52" s="61"/>
      <c r="L52" s="61">
        <v>0.28000000000000003</v>
      </c>
      <c r="M52" s="62" t="b">
        <f>FALSE()</f>
        <v>0</v>
      </c>
    </row>
    <row r="53" spans="2:13" ht="27.75" customHeight="1">
      <c r="B53" s="74" t="s">
        <v>311</v>
      </c>
      <c r="C53" s="74"/>
      <c r="D53" s="74"/>
      <c r="E53" s="74"/>
      <c r="F53" s="74"/>
      <c r="G53" s="74"/>
      <c r="H53" s="74"/>
      <c r="I53" s="74"/>
      <c r="J53" s="74"/>
      <c r="K53" s="74"/>
      <c r="L53" s="74"/>
      <c r="M53" s="74"/>
    </row>
    <row r="54" spans="2:13" ht="27.75" customHeight="1">
      <c r="B54" s="74" t="s">
        <v>312</v>
      </c>
      <c r="C54" s="74"/>
      <c r="D54" s="74"/>
      <c r="E54" s="74"/>
      <c r="F54" s="74"/>
      <c r="G54" s="74"/>
      <c r="H54" s="74"/>
      <c r="I54" s="74"/>
      <c r="J54" s="74"/>
      <c r="K54" s="74"/>
      <c r="L54" s="74"/>
      <c r="M54" s="74"/>
    </row>
    <row r="56" spans="2:13" ht="15" customHeight="1">
      <c r="B56" s="73" t="s">
        <v>313</v>
      </c>
      <c r="C56" s="73"/>
      <c r="D56" s="73"/>
      <c r="E56" s="73"/>
      <c r="F56" s="73"/>
    </row>
    <row r="57" spans="2:13" ht="21.75" customHeight="1">
      <c r="B57" s="17" t="s">
        <v>314</v>
      </c>
      <c r="C57" s="17" t="s">
        <v>315</v>
      </c>
      <c r="D57" s="17" t="s">
        <v>316</v>
      </c>
      <c r="E57" s="17" t="s">
        <v>317</v>
      </c>
      <c r="F57" s="17" t="s">
        <v>318</v>
      </c>
    </row>
    <row r="58" spans="2:13" ht="15" customHeight="1">
      <c r="B58" s="65">
        <v>0</v>
      </c>
      <c r="C58" s="65">
        <v>8000</v>
      </c>
      <c r="D58" s="65">
        <v>0</v>
      </c>
      <c r="E58" s="65">
        <v>0.05</v>
      </c>
      <c r="F58" s="65">
        <v>0</v>
      </c>
    </row>
    <row r="59" spans="2:13" ht="15" customHeight="1">
      <c r="B59" s="66">
        <v>8000</v>
      </c>
      <c r="C59" s="66">
        <v>16000</v>
      </c>
      <c r="D59" s="66">
        <v>400</v>
      </c>
      <c r="E59" s="66">
        <v>0.09</v>
      </c>
      <c r="F59" s="66">
        <v>8000</v>
      </c>
    </row>
    <row r="60" spans="2:13" ht="15" customHeight="1">
      <c r="B60" s="65">
        <v>16000</v>
      </c>
      <c r="C60" s="65">
        <v>24000</v>
      </c>
      <c r="D60" s="65">
        <v>1120</v>
      </c>
      <c r="E60" s="65">
        <v>0.12</v>
      </c>
      <c r="F60" s="65">
        <v>16000</v>
      </c>
    </row>
    <row r="61" spans="2:13" ht="15" customHeight="1">
      <c r="B61" s="66">
        <v>24000</v>
      </c>
      <c r="C61" s="66">
        <v>32000</v>
      </c>
      <c r="D61" s="66">
        <v>2080</v>
      </c>
      <c r="E61" s="66">
        <v>0.15</v>
      </c>
      <c r="F61" s="66">
        <v>24000</v>
      </c>
    </row>
    <row r="62" spans="2:13" ht="15" customHeight="1">
      <c r="B62" s="65">
        <v>32000</v>
      </c>
      <c r="C62" s="65">
        <v>48000</v>
      </c>
      <c r="D62" s="65">
        <v>3280</v>
      </c>
      <c r="E62" s="65">
        <v>0.19</v>
      </c>
      <c r="F62" s="65">
        <v>32000</v>
      </c>
    </row>
    <row r="63" spans="2:13" ht="15" customHeight="1">
      <c r="B63" s="66">
        <v>48000</v>
      </c>
      <c r="C63" s="66">
        <v>64000</v>
      </c>
      <c r="D63" s="66">
        <v>6320</v>
      </c>
      <c r="E63" s="66">
        <v>0.23</v>
      </c>
      <c r="F63" s="66">
        <v>48000</v>
      </c>
    </row>
    <row r="64" spans="2:13" ht="15" customHeight="1">
      <c r="B64" s="65">
        <v>64000</v>
      </c>
      <c r="C64" s="65">
        <v>96000</v>
      </c>
      <c r="D64" s="65">
        <v>10000</v>
      </c>
      <c r="E64" s="65">
        <v>0.27</v>
      </c>
      <c r="F64" s="65">
        <v>64000</v>
      </c>
    </row>
    <row r="65" spans="2:6" ht="15" customHeight="1">
      <c r="B65" s="66">
        <v>96000</v>
      </c>
      <c r="C65" s="66" t="s">
        <v>319</v>
      </c>
      <c r="D65" s="66">
        <v>18640</v>
      </c>
      <c r="E65" s="66">
        <v>0.31</v>
      </c>
      <c r="F65" s="66">
        <v>96000</v>
      </c>
    </row>
    <row r="67" spans="2:6" ht="15" customHeight="1">
      <c r="B67" s="73" t="s">
        <v>320</v>
      </c>
      <c r="C67" s="73"/>
      <c r="D67" s="73"/>
      <c r="E67" s="73"/>
      <c r="F67" s="73"/>
    </row>
    <row r="68" spans="2:6" ht="21.75" customHeight="1">
      <c r="B68" s="17" t="s">
        <v>314</v>
      </c>
      <c r="C68" s="17" t="s">
        <v>315</v>
      </c>
      <c r="D68" s="17" t="s">
        <v>316</v>
      </c>
      <c r="E68" s="17" t="s">
        <v>317</v>
      </c>
      <c r="F68" s="17" t="s">
        <v>318</v>
      </c>
    </row>
    <row r="69" spans="2:6" ht="15" customHeight="1">
      <c r="B69" s="65">
        <v>0</v>
      </c>
      <c r="C69" s="65">
        <v>71000</v>
      </c>
      <c r="D69" s="65">
        <v>0</v>
      </c>
      <c r="E69" s="65">
        <v>0.05</v>
      </c>
      <c r="F69" s="65">
        <v>0</v>
      </c>
    </row>
    <row r="70" spans="2:6" ht="15" customHeight="1">
      <c r="B70" s="66">
        <v>71000</v>
      </c>
      <c r="C70" s="66">
        <v>142000</v>
      </c>
      <c r="D70" s="66">
        <v>3550</v>
      </c>
      <c r="E70" s="66">
        <v>0.09</v>
      </c>
      <c r="F70" s="66">
        <v>71000</v>
      </c>
    </row>
    <row r="71" spans="2:6" ht="15" customHeight="1">
      <c r="B71" s="65">
        <v>142000</v>
      </c>
      <c r="C71" s="65">
        <v>213000</v>
      </c>
      <c r="D71" s="65">
        <v>9940</v>
      </c>
      <c r="E71" s="65">
        <v>0.12</v>
      </c>
      <c r="F71" s="65">
        <v>142000</v>
      </c>
    </row>
    <row r="72" spans="2:6" ht="15" customHeight="1">
      <c r="B72" s="66">
        <v>213000</v>
      </c>
      <c r="C72" s="66">
        <v>284000</v>
      </c>
      <c r="D72" s="66">
        <v>18460</v>
      </c>
      <c r="E72" s="66">
        <v>0.15</v>
      </c>
      <c r="F72" s="66">
        <v>213000</v>
      </c>
    </row>
    <row r="73" spans="2:6" ht="15" customHeight="1">
      <c r="B73" s="65">
        <v>284000</v>
      </c>
      <c r="C73" s="65">
        <v>426000</v>
      </c>
      <c r="D73" s="65">
        <v>29110</v>
      </c>
      <c r="E73" s="65">
        <v>0.19</v>
      </c>
      <c r="F73" s="65">
        <v>284000</v>
      </c>
    </row>
    <row r="74" spans="2:6" ht="15" customHeight="1">
      <c r="B74" s="66">
        <v>426000</v>
      </c>
      <c r="C74" s="66">
        <v>568000</v>
      </c>
      <c r="D74" s="66">
        <v>56090</v>
      </c>
      <c r="E74" s="66">
        <v>0.23</v>
      </c>
      <c r="F74" s="66">
        <v>426000</v>
      </c>
    </row>
    <row r="75" spans="2:6" ht="15" customHeight="1">
      <c r="B75" s="65">
        <v>568000</v>
      </c>
      <c r="C75" s="65">
        <v>852000</v>
      </c>
      <c r="D75" s="65">
        <v>88750</v>
      </c>
      <c r="E75" s="65">
        <v>0.27</v>
      </c>
      <c r="F75" s="65">
        <v>568000</v>
      </c>
    </row>
    <row r="76" spans="2:6" ht="15" customHeight="1">
      <c r="B76" s="66">
        <v>852000</v>
      </c>
      <c r="C76" s="66" t="s">
        <v>319</v>
      </c>
      <c r="D76" s="66">
        <v>165430</v>
      </c>
      <c r="E76" s="66">
        <v>0.31</v>
      </c>
      <c r="F76" s="66">
        <v>852000</v>
      </c>
    </row>
    <row r="78" spans="2:6" ht="15" customHeight="1">
      <c r="B78" s="73" t="s">
        <v>321</v>
      </c>
      <c r="C78" s="73"/>
      <c r="D78" s="73"/>
      <c r="E78" s="73"/>
      <c r="F78" s="73"/>
    </row>
    <row r="79" spans="2:6" ht="15" customHeight="1">
      <c r="B79" s="1" t="s">
        <v>322</v>
      </c>
      <c r="C79" s="1" t="s">
        <v>323</v>
      </c>
    </row>
    <row r="80" spans="2:6" ht="15" customHeight="1">
      <c r="B80" s="1" t="s">
        <v>324</v>
      </c>
      <c r="C80" s="1" t="s">
        <v>325</v>
      </c>
    </row>
    <row r="81" spans="2:7" ht="15" customHeight="1">
      <c r="B81" s="1" t="s">
        <v>326</v>
      </c>
      <c r="C81" s="1" t="s">
        <v>327</v>
      </c>
    </row>
    <row r="82" spans="2:7" ht="27.75" customHeight="1">
      <c r="B82" s="74" t="s">
        <v>328</v>
      </c>
      <c r="C82" s="74"/>
      <c r="D82" s="74"/>
      <c r="E82" s="74"/>
      <c r="F82" s="74"/>
      <c r="G82" s="74"/>
    </row>
    <row r="84" spans="2:7" ht="15" customHeight="1">
      <c r="B84" s="73" t="s">
        <v>329</v>
      </c>
      <c r="C84" s="73"/>
      <c r="D84" s="73"/>
      <c r="E84" s="73"/>
      <c r="F84" s="73"/>
      <c r="G84" s="73"/>
    </row>
    <row r="85" spans="2:7" ht="15" customHeight="1">
      <c r="B85" s="17" t="s">
        <v>154</v>
      </c>
      <c r="C85" s="17" t="s">
        <v>155</v>
      </c>
      <c r="D85" s="17"/>
      <c r="E85" s="17"/>
      <c r="F85" s="17"/>
      <c r="G85" s="17" t="s">
        <v>156</v>
      </c>
    </row>
    <row r="86" spans="2:7" ht="15" customHeight="1">
      <c r="B86" s="54" t="s">
        <v>157</v>
      </c>
      <c r="C86" s="55" t="s">
        <v>330</v>
      </c>
      <c r="D86" s="56"/>
      <c r="E86" s="56"/>
      <c r="F86" s="56"/>
      <c r="G86" s="57" t="s">
        <v>331</v>
      </c>
    </row>
    <row r="87" spans="2:7" ht="15" customHeight="1">
      <c r="B87" s="58" t="s">
        <v>160</v>
      </c>
      <c r="C87" s="59" t="s">
        <v>332</v>
      </c>
      <c r="D87" s="60"/>
      <c r="E87" s="60"/>
      <c r="F87" s="60"/>
      <c r="G87" s="57" t="s">
        <v>333</v>
      </c>
    </row>
    <row r="88" spans="2:7" ht="15" customHeight="1">
      <c r="B88" s="54" t="s">
        <v>163</v>
      </c>
      <c r="C88" s="55" t="s">
        <v>334</v>
      </c>
      <c r="D88" s="56"/>
      <c r="E88" s="56"/>
      <c r="F88" s="56"/>
      <c r="G88" s="57" t="s">
        <v>335</v>
      </c>
    </row>
    <row r="89" spans="2:7" ht="15" customHeight="1">
      <c r="B89" s="58" t="s">
        <v>166</v>
      </c>
      <c r="C89" s="59" t="s">
        <v>336</v>
      </c>
      <c r="D89" s="60"/>
      <c r="E89" s="60"/>
      <c r="F89" s="60"/>
      <c r="G89" s="57" t="s">
        <v>337</v>
      </c>
    </row>
    <row r="90" spans="2:7" ht="15" customHeight="1">
      <c r="B90" s="54" t="s">
        <v>169</v>
      </c>
      <c r="C90" s="55" t="s">
        <v>338</v>
      </c>
      <c r="D90" s="56"/>
      <c r="E90" s="56"/>
      <c r="F90" s="56"/>
      <c r="G90" s="57" t="s">
        <v>339</v>
      </c>
    </row>
    <row r="91" spans="2:7" ht="15" customHeight="1">
      <c r="B91" s="58" t="s">
        <v>178</v>
      </c>
      <c r="C91" s="59" t="s">
        <v>340</v>
      </c>
      <c r="D91" s="60"/>
      <c r="E91" s="60"/>
      <c r="F91" s="60"/>
      <c r="G91" s="57" t="s">
        <v>341</v>
      </c>
    </row>
    <row r="92" spans="2:7" ht="15" customHeight="1">
      <c r="B92" s="54" t="s">
        <v>190</v>
      </c>
      <c r="C92" s="55" t="s">
        <v>342</v>
      </c>
      <c r="D92" s="56"/>
      <c r="E92" s="56"/>
      <c r="F92" s="56"/>
      <c r="G92" s="57" t="s">
        <v>343</v>
      </c>
    </row>
    <row r="93" spans="2:7" ht="27.75" customHeight="1">
      <c r="B93" s="74" t="s">
        <v>344</v>
      </c>
      <c r="C93" s="74"/>
      <c r="D93" s="74"/>
      <c r="E93" s="74"/>
      <c r="F93" s="74"/>
      <c r="G93" s="74"/>
    </row>
    <row r="95" spans="2:7" ht="15" customHeight="1">
      <c r="B95" s="73" t="s">
        <v>345</v>
      </c>
      <c r="C95" s="73"/>
      <c r="D95" s="73"/>
      <c r="E95" s="73"/>
      <c r="F95" s="73"/>
      <c r="G95" s="73"/>
    </row>
    <row r="96" spans="2:7" ht="15" customHeight="1">
      <c r="B96" s="17" t="s">
        <v>154</v>
      </c>
      <c r="C96" s="17" t="s">
        <v>155</v>
      </c>
      <c r="D96" s="17"/>
      <c r="E96" s="17"/>
      <c r="F96" s="17"/>
      <c r="G96" s="17" t="s">
        <v>156</v>
      </c>
    </row>
    <row r="97" spans="2:7" ht="15" customHeight="1">
      <c r="B97" s="54" t="s">
        <v>346</v>
      </c>
      <c r="C97" s="55" t="s">
        <v>347</v>
      </c>
      <c r="D97" s="56"/>
      <c r="E97" s="56"/>
      <c r="F97" s="56"/>
      <c r="G97" s="57" t="s">
        <v>348</v>
      </c>
    </row>
    <row r="98" spans="2:7" ht="15" customHeight="1">
      <c r="B98" s="58" t="s">
        <v>349</v>
      </c>
      <c r="C98" s="59" t="s">
        <v>350</v>
      </c>
      <c r="D98" s="60"/>
      <c r="E98" s="60"/>
      <c r="F98" s="60"/>
      <c r="G98" s="57" t="s">
        <v>351</v>
      </c>
    </row>
    <row r="99" spans="2:7" ht="15" customHeight="1">
      <c r="B99" s="54" t="s">
        <v>352</v>
      </c>
      <c r="C99" s="55" t="s">
        <v>353</v>
      </c>
      <c r="D99" s="56"/>
      <c r="E99" s="56"/>
      <c r="F99" s="56"/>
      <c r="G99" s="57" t="s">
        <v>354</v>
      </c>
    </row>
    <row r="100" spans="2:7" ht="15" customHeight="1">
      <c r="B100" s="58" t="s">
        <v>355</v>
      </c>
      <c r="C100" s="59" t="s">
        <v>356</v>
      </c>
      <c r="D100" s="60"/>
      <c r="E100" s="60"/>
      <c r="F100" s="60"/>
      <c r="G100" s="57" t="s">
        <v>357</v>
      </c>
    </row>
    <row r="101" spans="2:7" ht="15" customHeight="1">
      <c r="B101" s="54" t="s">
        <v>358</v>
      </c>
      <c r="C101" s="55" t="s">
        <v>359</v>
      </c>
      <c r="D101" s="56"/>
      <c r="E101" s="56"/>
      <c r="F101" s="56"/>
      <c r="G101" s="57" t="s">
        <v>360</v>
      </c>
    </row>
    <row r="102" spans="2:7" ht="15" customHeight="1">
      <c r="B102" s="58" t="s">
        <v>361</v>
      </c>
      <c r="C102" s="59" t="s">
        <v>362</v>
      </c>
      <c r="D102" s="60"/>
      <c r="E102" s="60"/>
      <c r="F102" s="60"/>
      <c r="G102" s="57" t="s">
        <v>363</v>
      </c>
    </row>
    <row r="103" spans="2:7" ht="15" customHeight="1">
      <c r="B103" s="54" t="s">
        <v>364</v>
      </c>
      <c r="C103" s="55" t="s">
        <v>365</v>
      </c>
      <c r="D103" s="56"/>
      <c r="E103" s="56"/>
      <c r="F103" s="56"/>
      <c r="G103" s="57" t="s">
        <v>366</v>
      </c>
    </row>
    <row r="104" spans="2:7" ht="15" customHeight="1">
      <c r="B104" s="58" t="s">
        <v>367</v>
      </c>
      <c r="C104" s="59" t="s">
        <v>368</v>
      </c>
      <c r="D104" s="60"/>
      <c r="E104" s="60"/>
      <c r="F104" s="60"/>
      <c r="G104" s="57" t="s">
        <v>369</v>
      </c>
    </row>
    <row r="105" spans="2:7" ht="15" customHeight="1">
      <c r="B105" s="54" t="s">
        <v>370</v>
      </c>
      <c r="C105" s="55" t="s">
        <v>371</v>
      </c>
      <c r="D105" s="56"/>
      <c r="E105" s="56"/>
      <c r="F105" s="56"/>
      <c r="G105" s="57" t="s">
        <v>372</v>
      </c>
    </row>
    <row r="106" spans="2:7" ht="15" customHeight="1">
      <c r="B106" s="58" t="s">
        <v>373</v>
      </c>
      <c r="C106" s="59" t="s">
        <v>374</v>
      </c>
      <c r="D106" s="60"/>
      <c r="E106" s="60"/>
      <c r="F106" s="60"/>
      <c r="G106" s="57" t="s">
        <v>375</v>
      </c>
    </row>
    <row r="107" spans="2:7" ht="27.75" customHeight="1">
      <c r="B107" s="74" t="s">
        <v>376</v>
      </c>
      <c r="C107" s="74"/>
      <c r="D107" s="74"/>
      <c r="E107" s="74"/>
      <c r="F107" s="74"/>
      <c r="G107" s="74"/>
    </row>
    <row r="109" spans="2:7" ht="15" customHeight="1">
      <c r="B109" s="73" t="s">
        <v>377</v>
      </c>
      <c r="C109" s="73"/>
      <c r="D109" s="73"/>
      <c r="E109" s="73"/>
      <c r="F109" s="73"/>
      <c r="G109" s="73"/>
    </row>
    <row r="110" spans="2:7" ht="15" customHeight="1">
      <c r="B110" s="17" t="s">
        <v>154</v>
      </c>
      <c r="C110" s="17" t="s">
        <v>155</v>
      </c>
      <c r="D110" s="17"/>
      <c r="E110" s="17"/>
      <c r="F110" s="17"/>
      <c r="G110" s="17" t="s">
        <v>156</v>
      </c>
    </row>
    <row r="111" spans="2:7" ht="15" customHeight="1">
      <c r="B111" s="54" t="s">
        <v>378</v>
      </c>
      <c r="C111" s="55" t="s">
        <v>379</v>
      </c>
      <c r="D111" s="56"/>
      <c r="E111" s="56"/>
      <c r="F111" s="56"/>
      <c r="G111" s="57" t="s">
        <v>380</v>
      </c>
    </row>
    <row r="112" spans="2:7" ht="15" customHeight="1">
      <c r="B112" s="58" t="s">
        <v>157</v>
      </c>
      <c r="C112" s="59" t="s">
        <v>381</v>
      </c>
      <c r="D112" s="60"/>
      <c r="E112" s="60"/>
      <c r="F112" s="60"/>
      <c r="G112" s="57" t="s">
        <v>382</v>
      </c>
    </row>
    <row r="113" spans="2:7" ht="15" customHeight="1">
      <c r="B113" s="54" t="s">
        <v>160</v>
      </c>
      <c r="C113" s="55" t="s">
        <v>383</v>
      </c>
      <c r="D113" s="56"/>
      <c r="E113" s="56"/>
      <c r="F113" s="56"/>
      <c r="G113" s="57" t="s">
        <v>384</v>
      </c>
    </row>
    <row r="114" spans="2:7" ht="15" customHeight="1">
      <c r="B114" s="58" t="s">
        <v>163</v>
      </c>
      <c r="C114" s="59" t="s">
        <v>385</v>
      </c>
      <c r="D114" s="60"/>
      <c r="E114" s="60"/>
      <c r="F114" s="60"/>
      <c r="G114" s="57" t="s">
        <v>386</v>
      </c>
    </row>
    <row r="115" spans="2:7" ht="15" customHeight="1">
      <c r="B115" s="54" t="s">
        <v>166</v>
      </c>
      <c r="C115" s="55" t="s">
        <v>387</v>
      </c>
      <c r="D115" s="56"/>
      <c r="E115" s="56"/>
      <c r="F115" s="56"/>
      <c r="G115" s="57" t="s">
        <v>388</v>
      </c>
    </row>
    <row r="116" spans="2:7" ht="15" customHeight="1">
      <c r="B116" s="58" t="s">
        <v>169</v>
      </c>
      <c r="C116" s="59" t="s">
        <v>389</v>
      </c>
      <c r="D116" s="60"/>
      <c r="E116" s="60"/>
      <c r="F116" s="60"/>
      <c r="G116" s="57" t="s">
        <v>390</v>
      </c>
    </row>
    <row r="117" spans="2:7" ht="15" customHeight="1">
      <c r="B117" s="54" t="s">
        <v>172</v>
      </c>
      <c r="C117" s="55" t="s">
        <v>391</v>
      </c>
      <c r="D117" s="56"/>
      <c r="E117" s="56"/>
      <c r="F117" s="56"/>
      <c r="G117" s="57" t="s">
        <v>392</v>
      </c>
    </row>
    <row r="118" spans="2:7" ht="15" customHeight="1">
      <c r="B118" s="58" t="s">
        <v>175</v>
      </c>
      <c r="C118" s="59" t="s">
        <v>393</v>
      </c>
      <c r="D118" s="60"/>
      <c r="E118" s="60"/>
      <c r="F118" s="60"/>
      <c r="G118" s="57" t="s">
        <v>394</v>
      </c>
    </row>
    <row r="119" spans="2:7" ht="15" customHeight="1">
      <c r="B119" s="54" t="s">
        <v>178</v>
      </c>
      <c r="C119" s="55" t="s">
        <v>395</v>
      </c>
      <c r="D119" s="56"/>
      <c r="E119" s="56"/>
      <c r="F119" s="56"/>
      <c r="G119" s="57" t="s">
        <v>396</v>
      </c>
    </row>
    <row r="120" spans="2:7" ht="15" customHeight="1">
      <c r="B120" s="58" t="s">
        <v>181</v>
      </c>
      <c r="C120" s="59" t="s">
        <v>397</v>
      </c>
      <c r="D120" s="60"/>
      <c r="E120" s="60"/>
      <c r="F120" s="60"/>
      <c r="G120" s="57" t="s">
        <v>398</v>
      </c>
    </row>
    <row r="121" spans="2:7" ht="15" customHeight="1">
      <c r="B121" s="54" t="s">
        <v>184</v>
      </c>
      <c r="C121" s="55" t="s">
        <v>399</v>
      </c>
      <c r="D121" s="56"/>
      <c r="E121" s="56"/>
      <c r="F121" s="56"/>
      <c r="G121" s="57" t="s">
        <v>400</v>
      </c>
    </row>
    <row r="122" spans="2:7" ht="15" customHeight="1">
      <c r="B122" s="58" t="s">
        <v>187</v>
      </c>
      <c r="C122" s="59" t="s">
        <v>401</v>
      </c>
      <c r="D122" s="60"/>
      <c r="E122" s="60"/>
      <c r="F122" s="60"/>
      <c r="G122" s="57" t="s">
        <v>402</v>
      </c>
    </row>
    <row r="123" spans="2:7" ht="15" customHeight="1">
      <c r="B123" s="54" t="s">
        <v>190</v>
      </c>
      <c r="C123" s="55" t="s">
        <v>403</v>
      </c>
      <c r="D123" s="56"/>
      <c r="E123" s="56"/>
      <c r="F123" s="56"/>
      <c r="G123" s="57" t="s">
        <v>404</v>
      </c>
    </row>
    <row r="124" spans="2:7" ht="15" customHeight="1">
      <c r="B124" s="58" t="s">
        <v>193</v>
      </c>
      <c r="C124" s="59" t="s">
        <v>405</v>
      </c>
      <c r="D124" s="60"/>
      <c r="E124" s="60"/>
      <c r="F124" s="60"/>
      <c r="G124" s="57" t="s">
        <v>406</v>
      </c>
    </row>
    <row r="125" spans="2:7" ht="15" customHeight="1">
      <c r="B125" s="54" t="s">
        <v>407</v>
      </c>
      <c r="C125" s="55" t="s">
        <v>408</v>
      </c>
      <c r="D125" s="56"/>
      <c r="E125" s="56"/>
      <c r="F125" s="56"/>
      <c r="G125" s="57" t="s">
        <v>409</v>
      </c>
    </row>
    <row r="126" spans="2:7" ht="15" customHeight="1">
      <c r="B126" s="58" t="s">
        <v>410</v>
      </c>
      <c r="C126" s="59" t="s">
        <v>411</v>
      </c>
      <c r="D126" s="60"/>
      <c r="E126" s="60"/>
      <c r="F126" s="60"/>
      <c r="G126" s="57" t="s">
        <v>412</v>
      </c>
    </row>
    <row r="127" spans="2:7" ht="15" customHeight="1">
      <c r="B127" s="54" t="s">
        <v>413</v>
      </c>
      <c r="C127" s="55" t="s">
        <v>414</v>
      </c>
      <c r="D127" s="56"/>
      <c r="E127" s="56"/>
      <c r="F127" s="56"/>
      <c r="G127" s="57" t="s">
        <v>415</v>
      </c>
    </row>
    <row r="128" spans="2:7" ht="15" customHeight="1">
      <c r="B128" s="58" t="s">
        <v>416</v>
      </c>
      <c r="C128" s="59" t="s">
        <v>417</v>
      </c>
      <c r="D128" s="60"/>
      <c r="E128" s="60"/>
      <c r="F128" s="60"/>
      <c r="G128" s="57" t="s">
        <v>418</v>
      </c>
    </row>
    <row r="129" spans="2:7" ht="15" customHeight="1">
      <c r="B129" s="54" t="s">
        <v>419</v>
      </c>
      <c r="C129" s="55" t="s">
        <v>420</v>
      </c>
      <c r="D129" s="56"/>
      <c r="E129" s="56"/>
      <c r="F129" s="56"/>
      <c r="G129" s="57" t="s">
        <v>421</v>
      </c>
    </row>
    <row r="130" spans="2:7" ht="15" customHeight="1">
      <c r="B130" s="58" t="s">
        <v>422</v>
      </c>
      <c r="C130" s="59" t="s">
        <v>423</v>
      </c>
      <c r="D130" s="60"/>
      <c r="E130" s="60"/>
      <c r="F130" s="60"/>
      <c r="G130" s="57" t="s">
        <v>424</v>
      </c>
    </row>
    <row r="131" spans="2:7" ht="15" customHeight="1">
      <c r="B131" s="54" t="s">
        <v>425</v>
      </c>
      <c r="C131" s="55" t="s">
        <v>426</v>
      </c>
      <c r="D131" s="56"/>
      <c r="E131" s="56"/>
      <c r="F131" s="56"/>
      <c r="G131" s="57" t="s">
        <v>427</v>
      </c>
    </row>
    <row r="132" spans="2:7" ht="15" customHeight="1">
      <c r="B132" s="58" t="s">
        <v>428</v>
      </c>
      <c r="C132" s="59" t="s">
        <v>429</v>
      </c>
      <c r="D132" s="60"/>
      <c r="E132" s="60"/>
      <c r="F132" s="60"/>
      <c r="G132" s="57" t="s">
        <v>430</v>
      </c>
    </row>
    <row r="133" spans="2:7" ht="15" customHeight="1">
      <c r="B133" s="54" t="s">
        <v>431</v>
      </c>
      <c r="C133" s="55" t="s">
        <v>432</v>
      </c>
      <c r="D133" s="56"/>
      <c r="E133" s="56"/>
      <c r="F133" s="56"/>
      <c r="G133" s="57" t="s">
        <v>433</v>
      </c>
    </row>
    <row r="134" spans="2:7" ht="15" customHeight="1">
      <c r="B134" s="58" t="s">
        <v>434</v>
      </c>
      <c r="C134" s="59" t="s">
        <v>435</v>
      </c>
      <c r="D134" s="60"/>
      <c r="E134" s="60"/>
      <c r="F134" s="60"/>
      <c r="G134" s="57" t="s">
        <v>436</v>
      </c>
    </row>
    <row r="135" spans="2:7" ht="23.25" customHeight="1">
      <c r="B135" s="54" t="s">
        <v>373</v>
      </c>
      <c r="C135" s="55" t="s">
        <v>437</v>
      </c>
      <c r="D135" s="56"/>
      <c r="E135" s="56"/>
      <c r="F135" s="56"/>
      <c r="G135" s="57" t="s">
        <v>438</v>
      </c>
    </row>
    <row r="136" spans="2:7" ht="27.75" customHeight="1">
      <c r="B136" s="74" t="s">
        <v>439</v>
      </c>
      <c r="C136" s="74"/>
      <c r="D136" s="74"/>
      <c r="E136" s="74"/>
      <c r="F136" s="74"/>
      <c r="G136" s="74"/>
    </row>
    <row r="139" spans="2:7" ht="15" customHeight="1">
      <c r="B139" s="73" t="s">
        <v>440</v>
      </c>
      <c r="C139" s="73"/>
      <c r="D139" s="73"/>
      <c r="E139" s="73"/>
      <c r="F139" s="73"/>
      <c r="G139" s="73"/>
    </row>
    <row r="140" spans="2:7" ht="15" customHeight="1">
      <c r="B140" s="17" t="s">
        <v>441</v>
      </c>
      <c r="C140" s="17" t="s">
        <v>442</v>
      </c>
      <c r="D140" s="17" t="s">
        <v>443</v>
      </c>
      <c r="E140" s="17" t="s">
        <v>444</v>
      </c>
      <c r="F140" s="17" t="s">
        <v>445</v>
      </c>
      <c r="G140" s="17" t="s">
        <v>446</v>
      </c>
    </row>
    <row r="141" spans="2:7" ht="34.5" customHeight="1">
      <c r="B141" s="55" t="s">
        <v>447</v>
      </c>
      <c r="C141" s="54">
        <v>1</v>
      </c>
      <c r="D141" s="54">
        <v>11</v>
      </c>
      <c r="E141" s="54">
        <v>11</v>
      </c>
      <c r="F141" s="54" t="s">
        <v>448</v>
      </c>
      <c r="G141" s="55" t="s">
        <v>449</v>
      </c>
    </row>
    <row r="142" spans="2:7" ht="45.75" customHeight="1">
      <c r="B142" s="59" t="s">
        <v>450</v>
      </c>
      <c r="C142" s="58">
        <v>12</v>
      </c>
      <c r="D142" s="58">
        <v>31</v>
      </c>
      <c r="E142" s="58">
        <v>20</v>
      </c>
      <c r="F142" s="58" t="s">
        <v>448</v>
      </c>
      <c r="G142" s="59" t="s">
        <v>451</v>
      </c>
    </row>
    <row r="143" spans="2:7" ht="23.25" customHeight="1">
      <c r="B143" s="55" t="s">
        <v>452</v>
      </c>
      <c r="C143" s="54">
        <v>32</v>
      </c>
      <c r="D143" s="54">
        <v>51</v>
      </c>
      <c r="E143" s="54">
        <v>20</v>
      </c>
      <c r="F143" s="54" t="s">
        <v>448</v>
      </c>
      <c r="G143" s="55" t="s">
        <v>453</v>
      </c>
    </row>
    <row r="144" spans="2:7" ht="15" customHeight="1">
      <c r="B144" s="59" t="s">
        <v>40</v>
      </c>
      <c r="C144" s="58">
        <v>52</v>
      </c>
      <c r="D144" s="58">
        <v>71</v>
      </c>
      <c r="E144" s="58">
        <v>20</v>
      </c>
      <c r="F144" s="58" t="s">
        <v>448</v>
      </c>
      <c r="G144" s="59" t="s">
        <v>453</v>
      </c>
    </row>
    <row r="145" spans="2:7" ht="34.5" customHeight="1">
      <c r="B145" s="55" t="s">
        <v>454</v>
      </c>
      <c r="C145" s="54">
        <v>72</v>
      </c>
      <c r="D145" s="54">
        <v>73</v>
      </c>
      <c r="E145" s="54">
        <v>2</v>
      </c>
      <c r="F145" s="54" t="s">
        <v>448</v>
      </c>
      <c r="G145" s="55" t="s">
        <v>455</v>
      </c>
    </row>
    <row r="146" spans="2:7" ht="23.25" customHeight="1">
      <c r="B146" s="59" t="s">
        <v>456</v>
      </c>
      <c r="C146" s="58">
        <v>74</v>
      </c>
      <c r="D146" s="58">
        <v>81</v>
      </c>
      <c r="E146" s="58">
        <v>8</v>
      </c>
      <c r="F146" s="58" t="s">
        <v>448</v>
      </c>
      <c r="G146" s="59" t="s">
        <v>453</v>
      </c>
    </row>
    <row r="147" spans="2:7" ht="34.5" customHeight="1">
      <c r="B147" s="55" t="s">
        <v>457</v>
      </c>
      <c r="C147" s="54">
        <v>82</v>
      </c>
      <c r="D147" s="54">
        <v>83</v>
      </c>
      <c r="E147" s="54">
        <v>2</v>
      </c>
      <c r="F147" s="54" t="s">
        <v>448</v>
      </c>
      <c r="G147" s="55" t="s">
        <v>458</v>
      </c>
    </row>
    <row r="149" spans="2:7" ht="15" customHeight="1">
      <c r="B149" s="73" t="s">
        <v>459</v>
      </c>
      <c r="C149" s="73"/>
      <c r="D149" s="73"/>
      <c r="E149" s="73"/>
      <c r="F149" s="73"/>
      <c r="G149" s="73"/>
    </row>
    <row r="150" spans="2:7" ht="15" customHeight="1">
      <c r="B150" s="17" t="s">
        <v>441</v>
      </c>
      <c r="C150" s="17" t="s">
        <v>442</v>
      </c>
      <c r="D150" s="17" t="s">
        <v>443</v>
      </c>
      <c r="E150" s="17" t="s">
        <v>444</v>
      </c>
      <c r="F150" s="17" t="s">
        <v>445</v>
      </c>
      <c r="G150" s="17" t="s">
        <v>446</v>
      </c>
    </row>
    <row r="151" spans="2:7" ht="34.5" customHeight="1">
      <c r="B151" s="55" t="s">
        <v>460</v>
      </c>
      <c r="C151" s="54">
        <v>1</v>
      </c>
      <c r="D151" s="54">
        <v>2</v>
      </c>
      <c r="E151" s="54">
        <v>2</v>
      </c>
      <c r="F151" s="54" t="s">
        <v>448</v>
      </c>
      <c r="G151" s="55" t="s">
        <v>461</v>
      </c>
    </row>
    <row r="152" spans="2:7" ht="45.75" customHeight="1">
      <c r="B152" s="59" t="s">
        <v>462</v>
      </c>
      <c r="C152" s="58">
        <v>3</v>
      </c>
      <c r="D152" s="58">
        <v>12</v>
      </c>
      <c r="E152" s="58">
        <v>10</v>
      </c>
      <c r="F152" s="58" t="s">
        <v>448</v>
      </c>
      <c r="G152" s="59" t="s">
        <v>463</v>
      </c>
    </row>
    <row r="153" spans="2:7" ht="34.5" customHeight="1">
      <c r="B153" s="55" t="s">
        <v>464</v>
      </c>
      <c r="C153" s="54">
        <v>13</v>
      </c>
      <c r="D153" s="54">
        <v>28</v>
      </c>
      <c r="E153" s="54">
        <v>16</v>
      </c>
      <c r="F153" s="54" t="s">
        <v>448</v>
      </c>
      <c r="G153" s="55" t="s">
        <v>465</v>
      </c>
    </row>
    <row r="154" spans="2:7" ht="34.5" customHeight="1">
      <c r="B154" s="59" t="s">
        <v>466</v>
      </c>
      <c r="C154" s="58">
        <v>29</v>
      </c>
      <c r="D154" s="58">
        <v>44</v>
      </c>
      <c r="E154" s="58">
        <v>16</v>
      </c>
      <c r="F154" s="58" t="s">
        <v>448</v>
      </c>
      <c r="G154" s="59" t="s">
        <v>467</v>
      </c>
    </row>
    <row r="155" spans="2:7" ht="23.25" customHeight="1">
      <c r="B155" s="55" t="s">
        <v>468</v>
      </c>
      <c r="C155" s="54">
        <v>45</v>
      </c>
      <c r="D155" s="54">
        <v>48</v>
      </c>
      <c r="E155" s="54">
        <v>4</v>
      </c>
      <c r="F155" s="54" t="s">
        <v>448</v>
      </c>
      <c r="G155" s="55" t="s">
        <v>469</v>
      </c>
    </row>
    <row r="156" spans="2:7" ht="23.25" customHeight="1">
      <c r="B156" s="59" t="s">
        <v>470</v>
      </c>
      <c r="C156" s="58">
        <v>49</v>
      </c>
      <c r="D156" s="58">
        <v>51</v>
      </c>
      <c r="E156" s="58">
        <v>3</v>
      </c>
      <c r="F156" s="58" t="s">
        <v>448</v>
      </c>
      <c r="G156" s="59" t="s">
        <v>461</v>
      </c>
    </row>
    <row r="157" spans="2:7" ht="23.25" customHeight="1">
      <c r="B157" s="55" t="s">
        <v>471</v>
      </c>
      <c r="C157" s="54">
        <v>52</v>
      </c>
      <c r="D157" s="54">
        <v>52</v>
      </c>
      <c r="E157" s="54">
        <v>1</v>
      </c>
      <c r="F157" s="54" t="s">
        <v>448</v>
      </c>
      <c r="G157" s="55" t="s">
        <v>472</v>
      </c>
    </row>
    <row r="158" spans="2:7" ht="23.25" customHeight="1">
      <c r="B158" s="59" t="s">
        <v>473</v>
      </c>
      <c r="C158" s="58">
        <v>53</v>
      </c>
      <c r="D158" s="58">
        <v>66</v>
      </c>
      <c r="E158" s="58">
        <v>14</v>
      </c>
      <c r="F158" s="58" t="s">
        <v>448</v>
      </c>
      <c r="G158" s="59" t="s">
        <v>474</v>
      </c>
    </row>
    <row r="159" spans="2:7" ht="34.5" customHeight="1">
      <c r="B159" s="55" t="s">
        <v>475</v>
      </c>
      <c r="C159" s="54">
        <v>67</v>
      </c>
      <c r="D159" s="54">
        <v>76</v>
      </c>
      <c r="E159" s="54">
        <v>10</v>
      </c>
      <c r="F159" s="54" t="s">
        <v>448</v>
      </c>
      <c r="G159" s="55" t="s">
        <v>463</v>
      </c>
    </row>
    <row r="160" spans="2:7" ht="23.25" customHeight="1">
      <c r="B160" s="59" t="s">
        <v>476</v>
      </c>
      <c r="C160" s="58">
        <v>77</v>
      </c>
      <c r="D160" s="58">
        <v>78</v>
      </c>
      <c r="E160" s="58">
        <v>2</v>
      </c>
      <c r="F160" s="58" t="s">
        <v>448</v>
      </c>
      <c r="G160" s="59" t="s">
        <v>461</v>
      </c>
    </row>
    <row r="161" spans="2:7" ht="45.75" customHeight="1">
      <c r="B161" s="55" t="s">
        <v>477</v>
      </c>
      <c r="C161" s="54">
        <v>79</v>
      </c>
      <c r="D161" s="54">
        <v>79</v>
      </c>
      <c r="E161" s="54">
        <v>1</v>
      </c>
      <c r="F161" s="54" t="s">
        <v>478</v>
      </c>
      <c r="G161" s="55" t="s">
        <v>479</v>
      </c>
    </row>
    <row r="162" spans="2:7" ht="23.25" customHeight="1">
      <c r="B162" s="59" t="s">
        <v>480</v>
      </c>
      <c r="C162" s="58">
        <v>80</v>
      </c>
      <c r="D162" s="58">
        <v>93</v>
      </c>
      <c r="E162" s="58">
        <v>14</v>
      </c>
      <c r="F162" s="58" t="s">
        <v>448</v>
      </c>
      <c r="G162" s="59" t="s">
        <v>481</v>
      </c>
    </row>
    <row r="163" spans="2:7" ht="34.5" customHeight="1">
      <c r="B163" s="55" t="s">
        <v>482</v>
      </c>
      <c r="C163" s="54">
        <v>94</v>
      </c>
      <c r="D163" s="54">
        <v>99</v>
      </c>
      <c r="E163" s="54">
        <v>6</v>
      </c>
      <c r="F163" s="54" t="s">
        <v>483</v>
      </c>
      <c r="G163" s="55" t="s">
        <v>484</v>
      </c>
    </row>
    <row r="164" spans="2:7" ht="45.75" customHeight="1">
      <c r="B164" s="59" t="s">
        <v>485</v>
      </c>
      <c r="C164" s="58">
        <v>100</v>
      </c>
      <c r="D164" s="58">
        <v>109</v>
      </c>
      <c r="E164" s="58">
        <v>10</v>
      </c>
      <c r="F164" s="58" t="s">
        <v>483</v>
      </c>
      <c r="G164" s="59" t="s">
        <v>486</v>
      </c>
    </row>
    <row r="165" spans="2:7" ht="34.5" customHeight="1">
      <c r="B165" s="55" t="s">
        <v>457</v>
      </c>
      <c r="C165" s="54">
        <v>110</v>
      </c>
      <c r="D165" s="54">
        <v>111</v>
      </c>
      <c r="E165" s="54">
        <v>2</v>
      </c>
      <c r="F165" s="54" t="s">
        <v>448</v>
      </c>
      <c r="G165" s="55" t="s">
        <v>461</v>
      </c>
    </row>
    <row r="166" spans="2:7" ht="34.5" customHeight="1">
      <c r="B166" s="59" t="s">
        <v>447</v>
      </c>
      <c r="C166" s="58">
        <v>112</v>
      </c>
      <c r="D166" s="58">
        <v>131</v>
      </c>
      <c r="E166" s="58">
        <v>20</v>
      </c>
      <c r="F166" s="58" t="s">
        <v>448</v>
      </c>
      <c r="G166" s="59" t="s">
        <v>487</v>
      </c>
    </row>
    <row r="167" spans="2:7" ht="34.5" customHeight="1">
      <c r="B167" s="55" t="s">
        <v>488</v>
      </c>
      <c r="C167" s="54">
        <v>132</v>
      </c>
      <c r="D167" s="54">
        <v>145</v>
      </c>
      <c r="E167" s="54">
        <v>14</v>
      </c>
      <c r="F167" s="54" t="s">
        <v>483</v>
      </c>
      <c r="G167" s="55" t="s">
        <v>489</v>
      </c>
    </row>
    <row r="168" spans="2:7" ht="57" customHeight="1">
      <c r="B168" s="59" t="s">
        <v>490</v>
      </c>
      <c r="C168" s="58">
        <v>146</v>
      </c>
      <c r="D168" s="58">
        <v>159</v>
      </c>
      <c r="E168" s="58">
        <v>14</v>
      </c>
      <c r="F168" s="58" t="s">
        <v>491</v>
      </c>
      <c r="G168" s="59" t="s">
        <v>492</v>
      </c>
    </row>
    <row r="170" spans="2:7" ht="30" customHeight="1">
      <c r="B170" s="87" t="s">
        <v>493</v>
      </c>
      <c r="C170" s="87"/>
      <c r="D170" s="87"/>
      <c r="E170" s="87"/>
      <c r="F170" s="87"/>
      <c r="G170" s="87"/>
    </row>
  </sheetData>
  <sheetProtection sheet="1"/>
  <mergeCells count="22">
    <mergeCell ref="B1:M1"/>
    <mergeCell ref="B2:M2"/>
    <mergeCell ref="B4:G4"/>
    <mergeCell ref="B19:G19"/>
    <mergeCell ref="B21:G21"/>
    <mergeCell ref="B24:G24"/>
    <mergeCell ref="B26:M26"/>
    <mergeCell ref="B53:M53"/>
    <mergeCell ref="B54:M54"/>
    <mergeCell ref="B56:F56"/>
    <mergeCell ref="B67:F67"/>
    <mergeCell ref="B78:F78"/>
    <mergeCell ref="B82:G82"/>
    <mergeCell ref="B84:G84"/>
    <mergeCell ref="B93:G93"/>
    <mergeCell ref="B149:G149"/>
    <mergeCell ref="B170:G170"/>
    <mergeCell ref="B95:G95"/>
    <mergeCell ref="B107:G107"/>
    <mergeCell ref="B109:G109"/>
    <mergeCell ref="B136:G136"/>
    <mergeCell ref="B139:G139"/>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Instrucciones</vt:lpstr>
      <vt:lpstr>Datos del Cliente</vt:lpstr>
      <vt:lpstr>Sujetos Retenidos</vt:lpstr>
      <vt:lpstr>Retenciones</vt:lpstr>
      <vt:lpstr>Certificado</vt:lpstr>
      <vt:lpstr>Sujetos Retenidos TXT</vt:lpstr>
      <vt:lpstr>Retenciones TXT</vt:lpstr>
      <vt:lpstr>Tablas de Códigos</vt:lpstr>
      <vt:lpstr>Certificado!Área_de_impresión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estudio04</cp:lastModifiedBy>
  <cp:revision>0</cp:revision>
  <dcterms:created xsi:type="dcterms:W3CDTF">2026-09-03T17:23:26Z</dcterms:created>
  <dcterms:modified xsi:type="dcterms:W3CDTF">2026-09-04T15:56:10Z</dcterms:modified>
  <dc:language>en-US</dc:language>
</cp:coreProperties>
</file>