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5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" sheetId="6" r:id="rId6"/>
  </sheets>
  <definedNames/>
  <calcPr fullCalcOnLoad="1"/>
</workbook>
</file>

<file path=xl/sharedStrings.xml><?xml version="1.0" encoding="utf-8"?>
<sst xmlns="http://schemas.openxmlformats.org/spreadsheetml/2006/main" count="515" uniqueCount="115">
  <si>
    <t>MES</t>
  </si>
  <si>
    <t>DESDE</t>
  </si>
  <si>
    <t>HASTA</t>
  </si>
  <si>
    <t>FIJO</t>
  </si>
  <si>
    <t>%</t>
  </si>
  <si>
    <t>EXCEDENTE DE</t>
  </si>
  <si>
    <t>DICIEMBRE</t>
  </si>
  <si>
    <t xml:space="preserve">TOTAL INGRESOS: </t>
  </si>
  <si>
    <t>AGREGADO/ELIMINADO</t>
  </si>
  <si>
    <t>TOTAL CPRAS. IMP. CTO.</t>
  </si>
  <si>
    <t>AMORTIZACIONES 2017</t>
  </si>
  <si>
    <t>RESULTADO NETO TOTAL</t>
  </si>
  <si>
    <t>Imp. Fijo</t>
  </si>
  <si>
    <t>Alicuota</t>
  </si>
  <si>
    <t>Excedente</t>
  </si>
  <si>
    <t>Alicuota real</t>
  </si>
  <si>
    <t>RETENCIONES</t>
  </si>
  <si>
    <t>ANTICIPOS</t>
  </si>
  <si>
    <t xml:space="preserve">SALDO </t>
  </si>
  <si>
    <t>ANTICIPOS DETERM.</t>
  </si>
  <si>
    <t>RESULTADO 1RA CATEGORIA</t>
  </si>
  <si>
    <t>RESULTADO 2DA CATEGORIA</t>
  </si>
  <si>
    <t>RESULTADO 3RA CATEGORIA</t>
  </si>
  <si>
    <t>RESULTADO 4TA CATEGORIA</t>
  </si>
  <si>
    <t>INGRESOS 1RA CATEGORIA</t>
  </si>
  <si>
    <t>GASTOS 1RA CATEGORIA</t>
  </si>
  <si>
    <t>INGRESOS 2DA CATEGORIA</t>
  </si>
  <si>
    <t>GASTOS 2DA CATEGORIA</t>
  </si>
  <si>
    <t>INGRESOS 3RA CATEGORIA</t>
  </si>
  <si>
    <t>INGRESOS 4TA CATEGORIA</t>
  </si>
  <si>
    <t>GASTOS 4TA CATEGORIA</t>
  </si>
  <si>
    <t>Tabla de Ganancias 2017</t>
  </si>
  <si>
    <t>COMPRAS IMPUTABLES AL COSTO</t>
  </si>
  <si>
    <t>COMPRAS NO IMPUTABLES AL COSTO</t>
  </si>
  <si>
    <t>EXISTENCIA FINAL</t>
  </si>
  <si>
    <t>EXISTENCIA INICIAL</t>
  </si>
  <si>
    <t>Formula de costo para 3ra. Categoria:</t>
  </si>
  <si>
    <t>Resultado Impositivo</t>
  </si>
  <si>
    <t>Impuesto Determinado</t>
  </si>
  <si>
    <t xml:space="preserve">Monto consumido </t>
  </si>
  <si>
    <t>Otros conceptos que no justifican erogaciones y/o aumentos patrimoniales</t>
  </si>
  <si>
    <t>Ganancias y/o ingresos exentos o no alcanzados / monotributo</t>
  </si>
  <si>
    <t>Gastos y deducciones vinculadas a ingresos exentos o no alcanzados/Monotributo</t>
  </si>
  <si>
    <t>Bienes recibidos por herencia, legado o donacion</t>
  </si>
  <si>
    <t xml:space="preserve">Gastos que no implican erogaciones de fondos correspondientes a cada categoria. </t>
  </si>
  <si>
    <t xml:space="preserve">Otros conceptos que justifican erogaciones y/o aumentos patrimoniales (incluye amortizaciones de cada categoria). </t>
  </si>
  <si>
    <t>PATRIMONIO NETO AL CIERRE</t>
  </si>
  <si>
    <t>PATRIMONIO NETO AL INICIO</t>
  </si>
  <si>
    <t>TOTALES</t>
  </si>
  <si>
    <t>Columna I</t>
  </si>
  <si>
    <t>Columna II</t>
  </si>
  <si>
    <t>control</t>
  </si>
  <si>
    <t>Variaciones Patrimoniales:</t>
  </si>
  <si>
    <t>RESULTADO DEL PERIODO</t>
  </si>
  <si>
    <t>CMV 3ra categoria</t>
  </si>
  <si>
    <t>Tabla de Ganancias 2018</t>
  </si>
  <si>
    <t>Deducciones Personales 2018</t>
  </si>
  <si>
    <t>Incisos</t>
  </si>
  <si>
    <t>Concepto</t>
  </si>
  <si>
    <t>Importe</t>
  </si>
  <si>
    <t>Gcia. No Imponible</t>
  </si>
  <si>
    <t>Conyuge</t>
  </si>
  <si>
    <t>Hijos</t>
  </si>
  <si>
    <t>Especial Incrementada</t>
  </si>
  <si>
    <t>ART. 23 Inc. A)</t>
  </si>
  <si>
    <t>ART. 23 Inc. B)</t>
  </si>
  <si>
    <t>ART. 23 Inc. C)</t>
  </si>
  <si>
    <t>Deduccion Especial</t>
  </si>
  <si>
    <t>RESULTADO NETO CATEGORIAS</t>
  </si>
  <si>
    <t>DEDUCCIONES GENERALES</t>
  </si>
  <si>
    <t>Deducciones Personales 2017</t>
  </si>
  <si>
    <t>DEDUCCIONES PERSONALES</t>
  </si>
  <si>
    <t>TOTAL DEDUCCIONES PERSONALES</t>
  </si>
  <si>
    <t xml:space="preserve">CALCULO DE ANTICIPOS 2019: </t>
  </si>
  <si>
    <t>Ded. Esp. Nvos. Prof.</t>
  </si>
  <si>
    <t>ART. 23 Inc. C) Ap. 1</t>
  </si>
  <si>
    <t>ART. 23 Inc. C) Ap. 2</t>
  </si>
  <si>
    <t>Tabla de Ganancias 2019:</t>
  </si>
  <si>
    <t>Deducciones Personales 2019:</t>
  </si>
  <si>
    <t>Resultado Impositivo 2018</t>
  </si>
  <si>
    <t>Quebrantos</t>
  </si>
  <si>
    <t>Resultado Final</t>
  </si>
  <si>
    <t>Deducciones Personales 2019</t>
  </si>
  <si>
    <t>Ganancia neta sujeta a impuesto</t>
  </si>
  <si>
    <t>Importe Fijo</t>
  </si>
  <si>
    <t>Anticipos cancelados</t>
  </si>
  <si>
    <t>Imp. A los debitos y cred. Bancarios</t>
  </si>
  <si>
    <t>Retenciones, Percep. y pagos a cuenta</t>
  </si>
  <si>
    <t>ANTICIPOS AÑO 2019</t>
  </si>
  <si>
    <t>Impuesto a las ganancias a pagar</t>
  </si>
  <si>
    <t>Impuesto según tabla art. 90 de 2019</t>
  </si>
  <si>
    <t>Retenciones, perc., y pagos a cuenta</t>
  </si>
  <si>
    <t>Impuesto Determinado 2019</t>
  </si>
  <si>
    <t>Anticipos cancelados 2018</t>
  </si>
  <si>
    <t>IMPUESTO A PAGAR</t>
  </si>
  <si>
    <t>Otras Cargas Familia</t>
  </si>
  <si>
    <t>Deducc. 4ta.  Categoria</t>
  </si>
  <si>
    <t xml:space="preserve"> </t>
  </si>
  <si>
    <t>Tabla de Ganancias 2016</t>
  </si>
  <si>
    <t>Deducciones Personales 2016</t>
  </si>
  <si>
    <t>AMORTIZACIONES 2016</t>
  </si>
  <si>
    <t>AMORTIZACIONES 2018</t>
  </si>
  <si>
    <t>AMORTIZACIONES 2019</t>
  </si>
  <si>
    <t>OTROS PAGOS A CUENTA</t>
  </si>
  <si>
    <t>PAT, IN</t>
  </si>
  <si>
    <t>PAT. CI</t>
  </si>
  <si>
    <t>INGRESO</t>
  </si>
  <si>
    <t>Tabla de Ganancias 2020:</t>
  </si>
  <si>
    <t>Deducciones Personales 2020:</t>
  </si>
  <si>
    <t>AMORTIZACIONES 2020</t>
  </si>
  <si>
    <t>ART. 30 Inc. A)</t>
  </si>
  <si>
    <t>ART. 30 Inc. B)</t>
  </si>
  <si>
    <t>ART. 30 Inc. C)</t>
  </si>
  <si>
    <t>ART. 30 Inc. C) Ap. 1</t>
  </si>
  <si>
    <t>Otros resultados (inflacion, vta. BU, etc)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</si>
</sst>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0.00000"/>
    <numFmt numFmtId="178" formatCode="0.0000"/>
    <numFmt numFmtId="179" formatCode="0.000"/>
    <numFmt numFmtId="180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i/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54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2" fillId="17" borderId="10" xfId="0" applyFont="1" applyFill="1" applyBorder="1" applyAlignment="1" applyProtection="1">
      <alignment/>
      <protection/>
    </xf>
    <xf numFmtId="0" fontId="0" fillId="17" borderId="11" xfId="0" applyFill="1" applyBorder="1" applyAlignment="1" applyProtection="1">
      <alignment/>
      <protection/>
    </xf>
    <xf numFmtId="4" fontId="0" fillId="17" borderId="12" xfId="0" applyNumberForma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0" fillId="17" borderId="13" xfId="0" applyFill="1" applyBorder="1" applyAlignment="1" applyProtection="1">
      <alignment/>
      <protection/>
    </xf>
    <xf numFmtId="0" fontId="0" fillId="17" borderId="0" xfId="0" applyFill="1" applyBorder="1" applyAlignment="1" applyProtection="1">
      <alignment/>
      <protection/>
    </xf>
    <xf numFmtId="4" fontId="0" fillId="17" borderId="14" xfId="0" applyNumberFormat="1" applyFill="1" applyBorder="1" applyAlignment="1" applyProtection="1">
      <alignment/>
      <protection/>
    </xf>
    <xf numFmtId="0" fontId="2" fillId="17" borderId="13" xfId="0" applyFont="1" applyFill="1" applyBorder="1" applyAlignment="1" applyProtection="1">
      <alignment/>
      <protection/>
    </xf>
    <xf numFmtId="0" fontId="3" fillId="33" borderId="13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4" fontId="3" fillId="33" borderId="15" xfId="0" applyNumberFormat="1" applyFont="1" applyFill="1" applyBorder="1" applyAlignment="1" applyProtection="1">
      <alignment/>
      <protection/>
    </xf>
    <xf numFmtId="0" fontId="46" fillId="33" borderId="16" xfId="0" applyFont="1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" fillId="34" borderId="19" xfId="0" applyFont="1" applyFill="1" applyBorder="1" applyAlignment="1" applyProtection="1">
      <alignment/>
      <protection/>
    </xf>
    <xf numFmtId="0" fontId="3" fillId="34" borderId="20" xfId="0" applyFont="1" applyFill="1" applyBorder="1" applyAlignment="1" applyProtection="1">
      <alignment/>
      <protection/>
    </xf>
    <xf numFmtId="4" fontId="3" fillId="17" borderId="21" xfId="0" applyNumberFormat="1" applyFont="1" applyFill="1" applyBorder="1" applyAlignment="1" applyProtection="1">
      <alignment/>
      <protection/>
    </xf>
    <xf numFmtId="4" fontId="22" fillId="0" borderId="0" xfId="0" applyNumberFormat="1" applyFont="1" applyFill="1" applyBorder="1" applyAlignment="1" applyProtection="1">
      <alignment horizontal="left" vertical="top"/>
      <protection/>
    </xf>
    <xf numFmtId="0" fontId="2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4" fontId="0" fillId="33" borderId="14" xfId="0" applyNumberFormat="1" applyFill="1" applyBorder="1" applyAlignment="1" applyProtection="1">
      <alignment/>
      <protection/>
    </xf>
    <xf numFmtId="4" fontId="22" fillId="0" borderId="0" xfId="0" applyNumberFormat="1" applyFont="1" applyFill="1" applyBorder="1" applyAlignment="1" applyProtection="1">
      <alignment horizontal="center"/>
      <protection/>
    </xf>
    <xf numFmtId="0" fontId="44" fillId="0" borderId="0" xfId="0" applyFont="1" applyAlignment="1" applyProtection="1">
      <alignment/>
      <protection/>
    </xf>
    <xf numFmtId="0" fontId="47" fillId="35" borderId="19" xfId="0" applyFont="1" applyFill="1" applyBorder="1" applyAlignment="1" applyProtection="1">
      <alignment/>
      <protection/>
    </xf>
    <xf numFmtId="0" fontId="0" fillId="35" borderId="20" xfId="0" applyFill="1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/>
    </xf>
    <xf numFmtId="4" fontId="48" fillId="35" borderId="22" xfId="0" applyNumberFormat="1" applyFont="1" applyFill="1" applyBorder="1" applyAlignment="1" applyProtection="1">
      <alignment horizontal="right"/>
      <protection/>
    </xf>
    <xf numFmtId="4" fontId="0" fillId="35" borderId="12" xfId="0" applyNumberFormat="1" applyFill="1" applyBorder="1" applyAlignment="1" applyProtection="1">
      <alignment horizontal="right"/>
      <protection/>
    </xf>
    <xf numFmtId="4" fontId="0" fillId="17" borderId="0" xfId="0" applyNumberFormat="1" applyFill="1" applyBorder="1" applyAlignment="1" applyProtection="1">
      <alignment/>
      <protection/>
    </xf>
    <xf numFmtId="0" fontId="3" fillId="33" borderId="23" xfId="0" applyFont="1" applyFill="1" applyBorder="1" applyAlignment="1" applyProtection="1">
      <alignment/>
      <protection/>
    </xf>
    <xf numFmtId="0" fontId="3" fillId="33" borderId="24" xfId="0" applyFont="1" applyFill="1" applyBorder="1" applyAlignment="1" applyProtection="1">
      <alignment/>
      <protection/>
    </xf>
    <xf numFmtId="4" fontId="3" fillId="33" borderId="25" xfId="0" applyNumberFormat="1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4" fontId="44" fillId="33" borderId="14" xfId="0" applyNumberFormat="1" applyFont="1" applyFill="1" applyBorder="1" applyAlignment="1" applyProtection="1">
      <alignment/>
      <protection/>
    </xf>
    <xf numFmtId="4" fontId="0" fillId="17" borderId="0" xfId="0" applyNumberFormat="1" applyFill="1" applyBorder="1" applyAlignment="1" applyProtection="1">
      <alignment horizontal="right"/>
      <protection/>
    </xf>
    <xf numFmtId="4" fontId="0" fillId="17" borderId="14" xfId="0" applyNumberFormat="1" applyFill="1" applyBorder="1" applyAlignment="1" applyProtection="1">
      <alignment horizontal="right"/>
      <protection/>
    </xf>
    <xf numFmtId="0" fontId="3" fillId="33" borderId="19" xfId="0" applyFont="1" applyFill="1" applyBorder="1" applyAlignment="1" applyProtection="1">
      <alignment/>
      <protection/>
    </xf>
    <xf numFmtId="0" fontId="3" fillId="33" borderId="20" xfId="0" applyFont="1" applyFill="1" applyBorder="1" applyAlignment="1" applyProtection="1">
      <alignment/>
      <protection/>
    </xf>
    <xf numFmtId="4" fontId="3" fillId="33" borderId="21" xfId="0" applyNumberFormat="1" applyFont="1" applyFill="1" applyBorder="1" applyAlignment="1" applyProtection="1">
      <alignment/>
      <protection/>
    </xf>
    <xf numFmtId="0" fontId="3" fillId="16" borderId="19" xfId="0" applyFont="1" applyFill="1" applyBorder="1" applyAlignment="1" applyProtection="1">
      <alignment/>
      <protection/>
    </xf>
    <xf numFmtId="0" fontId="3" fillId="16" borderId="20" xfId="0" applyFont="1" applyFill="1" applyBorder="1" applyAlignment="1" applyProtection="1">
      <alignment/>
      <protection/>
    </xf>
    <xf numFmtId="4" fontId="3" fillId="16" borderId="21" xfId="0" applyNumberFormat="1" applyFont="1" applyFill="1" applyBorder="1" applyAlignment="1" applyProtection="1">
      <alignment/>
      <protection/>
    </xf>
    <xf numFmtId="0" fontId="0" fillId="11" borderId="0" xfId="0" applyFill="1" applyBorder="1" applyAlignment="1" applyProtection="1">
      <alignment/>
      <protection/>
    </xf>
    <xf numFmtId="10" fontId="0" fillId="33" borderId="14" xfId="55" applyNumberFormat="1" applyFont="1" applyFill="1" applyBorder="1" applyAlignment="1" applyProtection="1">
      <alignment/>
      <protection/>
    </xf>
    <xf numFmtId="0" fontId="0" fillId="11" borderId="13" xfId="0" applyFill="1" applyBorder="1" applyAlignment="1" applyProtection="1">
      <alignment/>
      <protection/>
    </xf>
    <xf numFmtId="4" fontId="0" fillId="11" borderId="0" xfId="0" applyNumberFormat="1" applyFill="1" applyBorder="1" applyAlignment="1" applyProtection="1">
      <alignment horizontal="right"/>
      <protection/>
    </xf>
    <xf numFmtId="4" fontId="0" fillId="11" borderId="14" xfId="0" applyNumberFormat="1" applyFill="1" applyBorder="1" applyAlignment="1" applyProtection="1">
      <alignment horizontal="right"/>
      <protection/>
    </xf>
    <xf numFmtId="0" fontId="45" fillId="35" borderId="26" xfId="0" applyFont="1" applyFill="1" applyBorder="1" applyAlignment="1" applyProtection="1">
      <alignment/>
      <protection/>
    </xf>
    <xf numFmtId="0" fontId="0" fillId="35" borderId="27" xfId="0" applyFill="1" applyBorder="1" applyAlignment="1" applyProtection="1">
      <alignment/>
      <protection/>
    </xf>
    <xf numFmtId="4" fontId="44" fillId="35" borderId="27" xfId="0" applyNumberFormat="1" applyFont="1" applyFill="1" applyBorder="1" applyAlignment="1" applyProtection="1">
      <alignment horizontal="right"/>
      <protection/>
    </xf>
    <xf numFmtId="4" fontId="44" fillId="35" borderId="28" xfId="0" applyNumberFormat="1" applyFont="1" applyFill="1" applyBorder="1" applyAlignment="1" applyProtection="1">
      <alignment horizontal="right"/>
      <protection/>
    </xf>
    <xf numFmtId="4" fontId="0" fillId="0" borderId="0" xfId="0" applyNumberFormat="1" applyAlignment="1" applyProtection="1">
      <alignment/>
      <protection/>
    </xf>
    <xf numFmtId="0" fontId="2" fillId="33" borderId="26" xfId="0" applyFont="1" applyFill="1" applyBorder="1" applyAlignment="1" applyProtection="1">
      <alignment/>
      <protection/>
    </xf>
    <xf numFmtId="0" fontId="0" fillId="33" borderId="27" xfId="0" applyFill="1" applyBorder="1" applyAlignment="1" applyProtection="1">
      <alignment/>
      <protection/>
    </xf>
    <xf numFmtId="4" fontId="0" fillId="33" borderId="28" xfId="0" applyNumberFormat="1" applyFill="1" applyBorder="1" applyAlignment="1" applyProtection="1">
      <alignment/>
      <protection/>
    </xf>
    <xf numFmtId="0" fontId="44" fillId="35" borderId="13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4" fontId="44" fillId="35" borderId="0" xfId="0" applyNumberFormat="1" applyFont="1" applyFill="1" applyBorder="1" applyAlignment="1" applyProtection="1">
      <alignment horizontal="right"/>
      <protection/>
    </xf>
    <xf numFmtId="4" fontId="44" fillId="35" borderId="14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4" fontId="45" fillId="0" borderId="0" xfId="0" applyNumberFormat="1" applyFont="1" applyFill="1" applyBorder="1" applyAlignment="1" applyProtection="1">
      <alignment/>
      <protection/>
    </xf>
    <xf numFmtId="4" fontId="0" fillId="11" borderId="14" xfId="0" applyNumberFormat="1" applyFill="1" applyBorder="1" applyAlignment="1" applyProtection="1">
      <alignment horizontal="right"/>
      <protection/>
    </xf>
    <xf numFmtId="4" fontId="0" fillId="11" borderId="0" xfId="0" applyNumberFormat="1" applyFill="1" applyBorder="1" applyAlignment="1" applyProtection="1">
      <alignment horizontal="right"/>
      <protection/>
    </xf>
    <xf numFmtId="4" fontId="0" fillId="17" borderId="14" xfId="0" applyNumberFormat="1" applyFill="1" applyBorder="1" applyAlignment="1" applyProtection="1">
      <alignment horizontal="right"/>
      <protection/>
    </xf>
    <xf numFmtId="4" fontId="0" fillId="17" borderId="0" xfId="0" applyNumberFormat="1" applyFill="1" applyBorder="1" applyAlignment="1" applyProtection="1">
      <alignment horizontal="right"/>
      <protection/>
    </xf>
    <xf numFmtId="4" fontId="44" fillId="10" borderId="29" xfId="0" applyNumberFormat="1" applyFont="1" applyFill="1" applyBorder="1" applyAlignment="1" applyProtection="1">
      <alignment horizontal="center"/>
      <protection/>
    </xf>
    <xf numFmtId="4" fontId="44" fillId="10" borderId="30" xfId="0" applyNumberFormat="1" applyFont="1" applyFill="1" applyBorder="1" applyAlignment="1" applyProtection="1">
      <alignment horizontal="center"/>
      <protection/>
    </xf>
    <xf numFmtId="4" fontId="44" fillId="10" borderId="31" xfId="0" applyNumberFormat="1" applyFont="1" applyFill="1" applyBorder="1" applyAlignment="1" applyProtection="1">
      <alignment horizontal="center"/>
      <protection/>
    </xf>
    <xf numFmtId="0" fontId="0" fillId="10" borderId="32" xfId="0" applyFill="1" applyBorder="1" applyAlignment="1" applyProtection="1">
      <alignment/>
      <protection/>
    </xf>
    <xf numFmtId="0" fontId="0" fillId="10" borderId="33" xfId="0" applyFill="1" applyBorder="1" applyAlignment="1" applyProtection="1">
      <alignment/>
      <protection/>
    </xf>
    <xf numFmtId="4" fontId="0" fillId="10" borderId="34" xfId="0" applyNumberFormat="1" applyFill="1" applyBorder="1" applyAlignment="1" applyProtection="1">
      <alignment/>
      <protection/>
    </xf>
    <xf numFmtId="0" fontId="0" fillId="10" borderId="35" xfId="0" applyFill="1" applyBorder="1" applyAlignment="1" applyProtection="1">
      <alignment/>
      <protection/>
    </xf>
    <xf numFmtId="0" fontId="0" fillId="10" borderId="36" xfId="0" applyFill="1" applyBorder="1" applyAlignment="1" applyProtection="1">
      <alignment/>
      <protection/>
    </xf>
    <xf numFmtId="4" fontId="0" fillId="10" borderId="37" xfId="0" applyNumberFormat="1" applyFill="1" applyBorder="1" applyAlignment="1" applyProtection="1">
      <alignment/>
      <protection/>
    </xf>
    <xf numFmtId="0" fontId="44" fillId="10" borderId="29" xfId="0" applyFont="1" applyFill="1" applyBorder="1" applyAlignment="1" applyProtection="1">
      <alignment horizontal="center"/>
      <protection/>
    </xf>
    <xf numFmtId="4" fontId="22" fillId="10" borderId="32" xfId="0" applyNumberFormat="1" applyFont="1" applyFill="1" applyBorder="1" applyAlignment="1" applyProtection="1">
      <alignment horizontal="center"/>
      <protection/>
    </xf>
    <xf numFmtId="4" fontId="0" fillId="10" borderId="33" xfId="0" applyNumberFormat="1" applyFill="1" applyBorder="1" applyAlignment="1" applyProtection="1">
      <alignment/>
      <protection/>
    </xf>
    <xf numFmtId="4" fontId="22" fillId="10" borderId="35" xfId="0" applyNumberFormat="1" applyFont="1" applyFill="1" applyBorder="1" applyAlignment="1" applyProtection="1">
      <alignment horizontal="center"/>
      <protection/>
    </xf>
    <xf numFmtId="4" fontId="0" fillId="10" borderId="36" xfId="0" applyNumberFormat="1" applyFill="1" applyBorder="1" applyAlignment="1" applyProtection="1">
      <alignment/>
      <protection/>
    </xf>
    <xf numFmtId="0" fontId="2" fillId="33" borderId="19" xfId="0" applyFont="1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4" fontId="0" fillId="33" borderId="21" xfId="0" applyNumberFormat="1" applyFill="1" applyBorder="1" applyAlignment="1" applyProtection="1">
      <alignment/>
      <protection/>
    </xf>
    <xf numFmtId="0" fontId="0" fillId="33" borderId="29" xfId="0" applyFill="1" applyBorder="1" applyAlignment="1" applyProtection="1">
      <alignment horizontal="center"/>
      <protection/>
    </xf>
    <xf numFmtId="4" fontId="0" fillId="33" borderId="30" xfId="0" applyNumberFormat="1" applyFill="1" applyBorder="1" applyAlignment="1" applyProtection="1">
      <alignment horizontal="center"/>
      <protection/>
    </xf>
    <xf numFmtId="4" fontId="0" fillId="33" borderId="31" xfId="0" applyNumberFormat="1" applyFill="1" applyBorder="1" applyAlignment="1" applyProtection="1">
      <alignment horizontal="center"/>
      <protection/>
    </xf>
    <xf numFmtId="4" fontId="22" fillId="33" borderId="32" xfId="0" applyNumberFormat="1" applyFont="1" applyFill="1" applyBorder="1" applyAlignment="1" applyProtection="1">
      <alignment horizontal="center"/>
      <protection/>
    </xf>
    <xf numFmtId="4" fontId="0" fillId="33" borderId="33" xfId="0" applyNumberFormat="1" applyFill="1" applyBorder="1" applyAlignment="1" applyProtection="1">
      <alignment/>
      <protection/>
    </xf>
    <xf numFmtId="4" fontId="0" fillId="33" borderId="34" xfId="0" applyNumberFormat="1" applyFill="1" applyBorder="1" applyAlignment="1" applyProtection="1">
      <alignment/>
      <protection/>
    </xf>
    <xf numFmtId="4" fontId="22" fillId="33" borderId="35" xfId="0" applyNumberFormat="1" applyFont="1" applyFill="1" applyBorder="1" applyAlignment="1" applyProtection="1">
      <alignment horizontal="center"/>
      <protection/>
    </xf>
    <xf numFmtId="4" fontId="0" fillId="33" borderId="36" xfId="0" applyNumberFormat="1" applyFill="1" applyBorder="1" applyAlignment="1" applyProtection="1">
      <alignment/>
      <protection/>
    </xf>
    <xf numFmtId="4" fontId="0" fillId="33" borderId="37" xfId="0" applyNumberFormat="1" applyFill="1" applyBorder="1" applyAlignment="1" applyProtection="1">
      <alignment/>
      <protection/>
    </xf>
    <xf numFmtId="4" fontId="44" fillId="33" borderId="21" xfId="0" applyNumberFormat="1" applyFont="1" applyFill="1" applyBorder="1" applyAlignment="1" applyProtection="1">
      <alignment/>
      <protection/>
    </xf>
    <xf numFmtId="4" fontId="0" fillId="11" borderId="14" xfId="0" applyNumberFormat="1" applyFill="1" applyBorder="1" applyAlignment="1" applyProtection="1">
      <alignment horizontal="right"/>
      <protection/>
    </xf>
    <xf numFmtId="4" fontId="0" fillId="11" borderId="0" xfId="0" applyNumberFormat="1" applyFill="1" applyBorder="1" applyAlignment="1" applyProtection="1">
      <alignment horizontal="right"/>
      <protection/>
    </xf>
    <xf numFmtId="4" fontId="0" fillId="17" borderId="14" xfId="0" applyNumberFormat="1" applyFill="1" applyBorder="1" applyAlignment="1" applyProtection="1">
      <alignment horizontal="right"/>
      <protection/>
    </xf>
    <xf numFmtId="4" fontId="0" fillId="17" borderId="0" xfId="0" applyNumberFormat="1" applyFill="1" applyBorder="1" applyAlignment="1" applyProtection="1">
      <alignment horizontal="right"/>
      <protection/>
    </xf>
    <xf numFmtId="0" fontId="0" fillId="10" borderId="38" xfId="0" applyFill="1" applyBorder="1" applyAlignment="1" applyProtection="1">
      <alignment/>
      <protection/>
    </xf>
    <xf numFmtId="0" fontId="0" fillId="10" borderId="39" xfId="0" applyFill="1" applyBorder="1" applyAlignment="1" applyProtection="1">
      <alignment/>
      <protection/>
    </xf>
    <xf numFmtId="4" fontId="0" fillId="10" borderId="40" xfId="0" applyNumberFormat="1" applyFill="1" applyBorder="1" applyAlignment="1" applyProtection="1">
      <alignment/>
      <protection/>
    </xf>
    <xf numFmtId="0" fontId="22" fillId="35" borderId="0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22" fillId="35" borderId="13" xfId="0" applyFont="1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45" fillId="33" borderId="1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4" fontId="22" fillId="35" borderId="14" xfId="0" applyNumberFormat="1" applyFont="1" applyFill="1" applyBorder="1" applyAlignment="1" applyProtection="1">
      <alignment/>
      <protection/>
    </xf>
    <xf numFmtId="4" fontId="0" fillId="33" borderId="12" xfId="0" applyNumberFormat="1" applyFill="1" applyBorder="1" applyAlignment="1" applyProtection="1">
      <alignment/>
      <protection/>
    </xf>
    <xf numFmtId="4" fontId="44" fillId="33" borderId="28" xfId="0" applyNumberFormat="1" applyFont="1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4" fontId="0" fillId="11" borderId="14" xfId="0" applyNumberFormat="1" applyFill="1" applyBorder="1" applyAlignment="1" applyProtection="1">
      <alignment horizontal="right"/>
      <protection/>
    </xf>
    <xf numFmtId="4" fontId="0" fillId="11" borderId="0" xfId="0" applyNumberFormat="1" applyFill="1" applyBorder="1" applyAlignment="1" applyProtection="1">
      <alignment horizontal="right"/>
      <protection/>
    </xf>
    <xf numFmtId="4" fontId="0" fillId="17" borderId="14" xfId="0" applyNumberFormat="1" applyFill="1" applyBorder="1" applyAlignment="1" applyProtection="1">
      <alignment horizontal="right"/>
      <protection/>
    </xf>
    <xf numFmtId="4" fontId="0" fillId="17" borderId="0" xfId="0" applyNumberForma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4" fontId="0" fillId="11" borderId="0" xfId="0" applyNumberFormat="1" applyFill="1" applyBorder="1" applyAlignment="1" applyProtection="1">
      <alignment horizontal="right"/>
      <protection/>
    </xf>
    <xf numFmtId="4" fontId="0" fillId="11" borderId="14" xfId="0" applyNumberFormat="1" applyFill="1" applyBorder="1" applyAlignment="1" applyProtection="1">
      <alignment horizontal="right"/>
      <protection/>
    </xf>
    <xf numFmtId="4" fontId="0" fillId="17" borderId="0" xfId="0" applyNumberFormat="1" applyFill="1" applyBorder="1" applyAlignment="1" applyProtection="1">
      <alignment horizontal="right"/>
      <protection/>
    </xf>
    <xf numFmtId="4" fontId="0" fillId="17" borderId="14" xfId="0" applyNumberFormat="1" applyFill="1" applyBorder="1" applyAlignment="1" applyProtection="1">
      <alignment horizontal="right"/>
      <protection/>
    </xf>
    <xf numFmtId="4" fontId="0" fillId="17" borderId="0" xfId="0" applyNumberFormat="1" applyFill="1" applyBorder="1" applyAlignment="1" applyProtection="1">
      <alignment horizontal="right"/>
      <protection/>
    </xf>
    <xf numFmtId="4" fontId="0" fillId="17" borderId="14" xfId="0" applyNumberFormat="1" applyFill="1" applyBorder="1" applyAlignment="1" applyProtection="1">
      <alignment horizontal="right"/>
      <protection/>
    </xf>
    <xf numFmtId="4" fontId="0" fillId="11" borderId="0" xfId="0" applyNumberFormat="1" applyFill="1" applyBorder="1" applyAlignment="1" applyProtection="1">
      <alignment horizontal="right"/>
      <protection/>
    </xf>
    <xf numFmtId="4" fontId="0" fillId="11" borderId="14" xfId="0" applyNumberFormat="1" applyFill="1" applyBorder="1" applyAlignment="1" applyProtection="1">
      <alignment horizontal="right"/>
      <protection/>
    </xf>
    <xf numFmtId="0" fontId="0" fillId="36" borderId="0" xfId="0" applyFill="1" applyAlignment="1" applyProtection="1">
      <alignment/>
      <protection/>
    </xf>
    <xf numFmtId="0" fontId="0" fillId="9" borderId="0" xfId="0" applyFill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0" fillId="19" borderId="41" xfId="0" applyFill="1" applyBorder="1" applyAlignment="1" applyProtection="1">
      <alignment/>
      <protection/>
    </xf>
    <xf numFmtId="0" fontId="0" fillId="19" borderId="42" xfId="0" applyFill="1" applyBorder="1" applyAlignment="1" applyProtection="1">
      <alignment/>
      <protection/>
    </xf>
    <xf numFmtId="0" fontId="0" fillId="19" borderId="43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" fontId="0" fillId="11" borderId="10" xfId="0" applyNumberFormat="1" applyFill="1" applyBorder="1" applyAlignment="1" applyProtection="1">
      <alignment horizontal="left" vertical="center" wrapText="1"/>
      <protection/>
    </xf>
    <xf numFmtId="4" fontId="0" fillId="11" borderId="11" xfId="0" applyNumberFormat="1" applyFill="1" applyBorder="1" applyAlignment="1" applyProtection="1">
      <alignment horizontal="left" vertical="center" wrapText="1"/>
      <protection/>
    </xf>
    <xf numFmtId="4" fontId="0" fillId="11" borderId="13" xfId="0" applyNumberFormat="1" applyFill="1" applyBorder="1" applyAlignment="1" applyProtection="1">
      <alignment horizontal="left" vertical="center" wrapText="1"/>
      <protection/>
    </xf>
    <xf numFmtId="4" fontId="0" fillId="11" borderId="0" xfId="0" applyNumberFormat="1" applyFill="1" applyBorder="1" applyAlignment="1" applyProtection="1">
      <alignment horizontal="left" vertical="center" wrapText="1"/>
      <protection/>
    </xf>
    <xf numFmtId="4" fontId="0" fillId="11" borderId="11" xfId="0" applyNumberFormat="1" applyFill="1" applyBorder="1" applyAlignment="1" applyProtection="1">
      <alignment horizontal="right"/>
      <protection/>
    </xf>
    <xf numFmtId="4" fontId="0" fillId="11" borderId="0" xfId="0" applyNumberFormat="1" applyFill="1" applyBorder="1" applyAlignment="1" applyProtection="1">
      <alignment horizontal="right"/>
      <protection/>
    </xf>
    <xf numFmtId="4" fontId="0" fillId="11" borderId="14" xfId="0" applyNumberFormat="1" applyFill="1" applyBorder="1" applyAlignment="1" applyProtection="1">
      <alignment horizontal="right"/>
      <protection/>
    </xf>
    <xf numFmtId="4" fontId="0" fillId="17" borderId="13" xfId="0" applyNumberFormat="1" applyFill="1" applyBorder="1" applyAlignment="1" applyProtection="1">
      <alignment horizontal="left" vertical="center" wrapText="1"/>
      <protection/>
    </xf>
    <xf numFmtId="4" fontId="0" fillId="17" borderId="0" xfId="0" applyNumberFormat="1" applyFill="1" applyBorder="1" applyAlignment="1" applyProtection="1">
      <alignment horizontal="left" vertical="center" wrapText="1"/>
      <protection/>
    </xf>
    <xf numFmtId="4" fontId="0" fillId="17" borderId="0" xfId="0" applyNumberFormat="1" applyFill="1" applyBorder="1" applyAlignment="1" applyProtection="1">
      <alignment horizontal="right"/>
      <protection/>
    </xf>
    <xf numFmtId="4" fontId="0" fillId="17" borderId="14" xfId="0" applyNumberFormat="1" applyFill="1" applyBorder="1" applyAlignment="1" applyProtection="1">
      <alignment horizontal="right"/>
      <protection/>
    </xf>
    <xf numFmtId="0" fontId="0" fillId="17" borderId="13" xfId="0" applyFill="1" applyBorder="1" applyAlignment="1" applyProtection="1">
      <alignment horizontal="left" wrapText="1"/>
      <protection/>
    </xf>
    <xf numFmtId="0" fontId="0" fillId="17" borderId="0" xfId="0" applyFill="1" applyBorder="1" applyAlignment="1" applyProtection="1">
      <alignment horizontal="left" wrapText="1"/>
      <protection/>
    </xf>
    <xf numFmtId="0" fontId="22" fillId="11" borderId="13" xfId="0" applyFont="1" applyFill="1" applyBorder="1" applyAlignment="1" applyProtection="1">
      <alignment horizontal="left" vertical="center" wrapText="1"/>
      <protection/>
    </xf>
    <xf numFmtId="0" fontId="22" fillId="11" borderId="0" xfId="0" applyFont="1" applyFill="1" applyBorder="1" applyAlignment="1" applyProtection="1">
      <alignment horizontal="left" vertical="center" wrapText="1"/>
      <protection/>
    </xf>
    <xf numFmtId="0" fontId="0" fillId="11" borderId="13" xfId="0" applyFill="1" applyBorder="1" applyAlignment="1" applyProtection="1">
      <alignment horizontal="left" vertical="center" wrapText="1"/>
      <protection/>
    </xf>
    <xf numFmtId="0" fontId="0" fillId="11" borderId="0" xfId="0" applyFill="1" applyBorder="1" applyAlignment="1" applyProtection="1">
      <alignment horizontal="left" vertical="center" wrapText="1"/>
      <protection/>
    </xf>
    <xf numFmtId="0" fontId="45" fillId="33" borderId="10" xfId="0" applyFont="1" applyFill="1" applyBorder="1" applyAlignment="1" applyProtection="1">
      <alignment horizontal="center"/>
      <protection/>
    </xf>
    <xf numFmtId="0" fontId="45" fillId="33" borderId="11" xfId="0" applyFont="1" applyFill="1" applyBorder="1" applyAlignment="1" applyProtection="1">
      <alignment horizontal="center"/>
      <protection/>
    </xf>
    <xf numFmtId="0" fontId="2" fillId="33" borderId="23" xfId="0" applyFont="1" applyFill="1" applyBorder="1" applyAlignment="1" applyProtection="1">
      <alignment/>
      <protection/>
    </xf>
    <xf numFmtId="4" fontId="2" fillId="33" borderId="44" xfId="0" applyNumberFormat="1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37</xdr:row>
      <xdr:rowOff>28575</xdr:rowOff>
    </xdr:from>
    <xdr:to>
      <xdr:col>10</xdr:col>
      <xdr:colOff>19050</xdr:colOff>
      <xdr:row>47</xdr:row>
      <xdr:rowOff>47625</xdr:rowOff>
    </xdr:to>
    <xdr:pic>
      <xdr:nvPicPr>
        <xdr:cNvPr id="1" name="Imagen 1" descr="Resultado de imagen para tabla art 90 ganancias 2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7296150"/>
          <a:ext cx="57340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47</xdr:row>
      <xdr:rowOff>180975</xdr:rowOff>
    </xdr:from>
    <xdr:to>
      <xdr:col>11</xdr:col>
      <xdr:colOff>104775</xdr:colOff>
      <xdr:row>68</xdr:row>
      <xdr:rowOff>28575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5475" y="9353550"/>
          <a:ext cx="6734175" cy="384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38</xdr:row>
      <xdr:rowOff>0</xdr:rowOff>
    </xdr:from>
    <xdr:to>
      <xdr:col>9</xdr:col>
      <xdr:colOff>238125</xdr:colOff>
      <xdr:row>50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458075"/>
          <a:ext cx="6677025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50</xdr:row>
      <xdr:rowOff>133350</xdr:rowOff>
    </xdr:from>
    <xdr:to>
      <xdr:col>8</xdr:col>
      <xdr:colOff>419100</xdr:colOff>
      <xdr:row>74</xdr:row>
      <xdr:rowOff>104775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9877425"/>
          <a:ext cx="6305550" cy="454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57</xdr:row>
      <xdr:rowOff>171450</xdr:rowOff>
    </xdr:from>
    <xdr:to>
      <xdr:col>13</xdr:col>
      <xdr:colOff>609600</xdr:colOff>
      <xdr:row>80</xdr:row>
      <xdr:rowOff>47625</xdr:rowOff>
    </xdr:to>
    <xdr:grpSp>
      <xdr:nvGrpSpPr>
        <xdr:cNvPr id="1" name="Grupo 1"/>
        <xdr:cNvGrpSpPr>
          <a:grpSpLocks/>
        </xdr:cNvGrpSpPr>
      </xdr:nvGrpSpPr>
      <xdr:grpSpPr>
        <a:xfrm>
          <a:off x="257175" y="11325225"/>
          <a:ext cx="10039350" cy="4257675"/>
          <a:chOff x="257175" y="7277100"/>
          <a:chExt cx="9963150" cy="4257675"/>
        </a:xfrm>
        <a:solidFill>
          <a:srgbClr val="FFFFFF"/>
        </a:solidFill>
      </xdr:grpSpPr>
      <xdr:pic>
        <xdr:nvPicPr>
          <xdr:cNvPr id="2" name="Imagen 2" descr="http://www.cdormarcosfelice.com.ar/wp-content/uploads/2017/12/escala-artículo-90-ganancias-2018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7175" y="7277100"/>
            <a:ext cx="9963150" cy="269510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3" descr="http://www.cdormarcosfelice.com.ar/wp-content/uploads/2017/12/deducciones-personales-ganancias-2018.pn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67138" y="9981788"/>
            <a:ext cx="4087382" cy="155298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40</xdr:row>
      <xdr:rowOff>66675</xdr:rowOff>
    </xdr:from>
    <xdr:to>
      <xdr:col>14</xdr:col>
      <xdr:colOff>638175</xdr:colOff>
      <xdr:row>60</xdr:row>
      <xdr:rowOff>0</xdr:rowOff>
    </xdr:to>
    <xdr:grpSp>
      <xdr:nvGrpSpPr>
        <xdr:cNvPr id="1" name="Grupo 6"/>
        <xdr:cNvGrpSpPr>
          <a:grpSpLocks/>
        </xdr:cNvGrpSpPr>
      </xdr:nvGrpSpPr>
      <xdr:grpSpPr>
        <a:xfrm>
          <a:off x="342900" y="7905750"/>
          <a:ext cx="12192000" cy="3743325"/>
          <a:chOff x="114300" y="7524171"/>
          <a:chExt cx="12194913" cy="3745937"/>
        </a:xfrm>
        <a:solidFill>
          <a:srgbClr val="FFFFFF"/>
        </a:solidFill>
      </xdr:grpSpPr>
      <xdr:pic>
        <xdr:nvPicPr>
          <xdr:cNvPr id="2" name="Imagen 3" descr="https://contadoresenred.com/wp-content/uploads/2019/06/Concecptos-deducibles-2019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4300" y="7524171"/>
            <a:ext cx="5268202" cy="374593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5" descr="https://contadoresenred.com/wp-content/uploads/2019/06/Tabla-Art.-90-para-el-2019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306284" y="7629057"/>
            <a:ext cx="7002929" cy="36120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39</xdr:row>
      <xdr:rowOff>19050</xdr:rowOff>
    </xdr:from>
    <xdr:to>
      <xdr:col>9</xdr:col>
      <xdr:colOff>704850</xdr:colOff>
      <xdr:row>58</xdr:row>
      <xdr:rowOff>19050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67625"/>
          <a:ext cx="5334000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714375</xdr:colOff>
      <xdr:row>39</xdr:row>
      <xdr:rowOff>28575</xdr:rowOff>
    </xdr:from>
    <xdr:to>
      <xdr:col>14</xdr:col>
      <xdr:colOff>314325</xdr:colOff>
      <xdr:row>58</xdr:row>
      <xdr:rowOff>9525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7677150"/>
          <a:ext cx="480060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6"/>
  <sheetViews>
    <sheetView zoomScalePageLayoutView="0" workbookViewId="0" topLeftCell="A1">
      <selection activeCell="G2" sqref="G2"/>
    </sheetView>
  </sheetViews>
  <sheetFormatPr defaultColWidth="11.421875" defaultRowHeight="15"/>
  <cols>
    <col min="1" max="1" width="3.8515625" style="1" customWidth="1"/>
    <col min="2" max="2" width="24.28125" style="1" customWidth="1"/>
    <col min="3" max="3" width="11.421875" style="1" customWidth="1"/>
    <col min="4" max="4" width="12.421875" style="1" bestFit="1" customWidth="1"/>
    <col min="5" max="5" width="2.7109375" style="1" customWidth="1"/>
    <col min="6" max="9" width="11.421875" style="1" customWidth="1"/>
    <col min="10" max="11" width="13.7109375" style="1" bestFit="1" customWidth="1"/>
    <col min="12" max="12" width="3.140625" style="1" customWidth="1"/>
    <col min="13" max="13" width="13.7109375" style="1" customWidth="1"/>
    <col min="14" max="14" width="21.00390625" style="1" bestFit="1" customWidth="1"/>
    <col min="15" max="16384" width="11.421875" style="1" customWidth="1"/>
  </cols>
  <sheetData>
    <row r="1" ht="15.75" thickBot="1"/>
    <row r="2" spans="2:13" ht="15.75" thickBot="1">
      <c r="B2" s="2" t="s">
        <v>24</v>
      </c>
      <c r="C2" s="3"/>
      <c r="D2" s="4">
        <v>0</v>
      </c>
      <c r="F2" s="5" t="s">
        <v>98</v>
      </c>
      <c r="M2" s="5" t="s">
        <v>99</v>
      </c>
    </row>
    <row r="3" spans="2:15" ht="15">
      <c r="B3" s="6" t="s">
        <v>25</v>
      </c>
      <c r="C3" s="7"/>
      <c r="D3" s="8">
        <v>0</v>
      </c>
      <c r="F3" s="85" t="s">
        <v>0</v>
      </c>
      <c r="G3" s="86" t="s">
        <v>1</v>
      </c>
      <c r="H3" s="86" t="s">
        <v>2</v>
      </c>
      <c r="I3" s="86" t="s">
        <v>3</v>
      </c>
      <c r="J3" s="86" t="s">
        <v>4</v>
      </c>
      <c r="K3" s="87" t="s">
        <v>5</v>
      </c>
      <c r="M3" s="68" t="s">
        <v>57</v>
      </c>
      <c r="N3" s="69" t="s">
        <v>58</v>
      </c>
      <c r="O3" s="70" t="s">
        <v>59</v>
      </c>
    </row>
    <row r="4" spans="2:15" ht="15">
      <c r="B4" s="6" t="s">
        <v>26</v>
      </c>
      <c r="C4" s="7"/>
      <c r="D4" s="8">
        <v>0</v>
      </c>
      <c r="F4" s="88" t="s">
        <v>6</v>
      </c>
      <c r="G4" s="89">
        <v>0</v>
      </c>
      <c r="H4" s="89">
        <v>10000</v>
      </c>
      <c r="I4" s="89">
        <v>0</v>
      </c>
      <c r="J4" s="89">
        <v>0.09</v>
      </c>
      <c r="K4" s="90">
        <v>0</v>
      </c>
      <c r="M4" s="71" t="s">
        <v>64</v>
      </c>
      <c r="N4" s="72" t="s">
        <v>60</v>
      </c>
      <c r="O4" s="73">
        <v>1552</v>
      </c>
    </row>
    <row r="5" spans="2:15" ht="15">
      <c r="B5" s="6" t="s">
        <v>27</v>
      </c>
      <c r="C5" s="7"/>
      <c r="D5" s="8">
        <v>0</v>
      </c>
      <c r="F5" s="88" t="s">
        <v>6</v>
      </c>
      <c r="G5" s="89">
        <v>10000</v>
      </c>
      <c r="H5" s="89">
        <v>20000</v>
      </c>
      <c r="I5" s="89">
        <v>900</v>
      </c>
      <c r="J5" s="89">
        <v>0.14</v>
      </c>
      <c r="K5" s="90">
        <v>10000</v>
      </c>
      <c r="M5" s="71" t="s">
        <v>65</v>
      </c>
      <c r="N5" s="72" t="s">
        <v>61</v>
      </c>
      <c r="O5" s="73">
        <v>17280</v>
      </c>
    </row>
    <row r="6" spans="2:15" ht="15">
      <c r="B6" s="6" t="s">
        <v>28</v>
      </c>
      <c r="C6" s="7"/>
      <c r="D6" s="8">
        <v>0</v>
      </c>
      <c r="F6" s="88" t="s">
        <v>6</v>
      </c>
      <c r="G6" s="89">
        <v>20000</v>
      </c>
      <c r="H6" s="89">
        <v>30000</v>
      </c>
      <c r="I6" s="89">
        <v>2300</v>
      </c>
      <c r="J6" s="89">
        <v>0.19</v>
      </c>
      <c r="K6" s="90">
        <v>20000</v>
      </c>
      <c r="M6" s="71" t="s">
        <v>65</v>
      </c>
      <c r="N6" s="72" t="s">
        <v>62</v>
      </c>
      <c r="O6" s="73">
        <v>8640</v>
      </c>
    </row>
    <row r="7" spans="2:15" ht="15">
      <c r="B7" s="6" t="s">
        <v>29</v>
      </c>
      <c r="C7" s="7"/>
      <c r="D7" s="8">
        <v>0</v>
      </c>
      <c r="F7" s="88" t="s">
        <v>6</v>
      </c>
      <c r="G7" s="89">
        <v>30000</v>
      </c>
      <c r="H7" s="89">
        <v>60000</v>
      </c>
      <c r="I7" s="89">
        <v>4200</v>
      </c>
      <c r="J7" s="89">
        <v>0.23</v>
      </c>
      <c r="K7" s="90">
        <v>30000</v>
      </c>
      <c r="M7" s="71" t="s">
        <v>65</v>
      </c>
      <c r="N7" s="72" t="s">
        <v>95</v>
      </c>
      <c r="O7" s="73">
        <v>6480</v>
      </c>
    </row>
    <row r="8" spans="2:15" ht="15">
      <c r="B8" s="9" t="s">
        <v>30</v>
      </c>
      <c r="C8" s="7"/>
      <c r="D8" s="8">
        <v>0</v>
      </c>
      <c r="F8" s="88" t="s">
        <v>6</v>
      </c>
      <c r="G8" s="89">
        <v>60000</v>
      </c>
      <c r="H8" s="89">
        <v>90000</v>
      </c>
      <c r="I8" s="89">
        <v>11100</v>
      </c>
      <c r="J8" s="89">
        <v>0.27</v>
      </c>
      <c r="K8" s="90">
        <v>60000</v>
      </c>
      <c r="M8" s="71" t="s">
        <v>66</v>
      </c>
      <c r="N8" s="100" t="s">
        <v>67</v>
      </c>
      <c r="O8" s="101">
        <v>15552</v>
      </c>
    </row>
    <row r="9" spans="2:15" ht="15.75" thickBot="1">
      <c r="B9" s="10" t="s">
        <v>7</v>
      </c>
      <c r="C9" s="11"/>
      <c r="D9" s="12">
        <f>+D2+D4+D6+D7</f>
        <v>0</v>
      </c>
      <c r="F9" s="88" t="s">
        <v>6</v>
      </c>
      <c r="G9" s="89">
        <v>90000</v>
      </c>
      <c r="H9" s="89">
        <v>120000</v>
      </c>
      <c r="I9" s="89">
        <v>19200</v>
      </c>
      <c r="J9" s="89">
        <v>0.31</v>
      </c>
      <c r="K9" s="90">
        <v>90000</v>
      </c>
      <c r="M9" s="74" t="s">
        <v>66</v>
      </c>
      <c r="N9" s="75" t="s">
        <v>96</v>
      </c>
      <c r="O9" s="76">
        <v>0</v>
      </c>
    </row>
    <row r="10" spans="2:13" ht="15.75" thickTop="1">
      <c r="B10" s="13" t="s">
        <v>36</v>
      </c>
      <c r="C10" s="14"/>
      <c r="D10" s="15"/>
      <c r="F10" s="88" t="s">
        <v>6</v>
      </c>
      <c r="G10" s="89">
        <v>120000</v>
      </c>
      <c r="H10" s="89">
        <v>0</v>
      </c>
      <c r="I10" s="89">
        <v>28500</v>
      </c>
      <c r="J10" s="89">
        <v>0.35</v>
      </c>
      <c r="K10" s="90">
        <v>120000</v>
      </c>
      <c r="M10" s="116" t="s">
        <v>97</v>
      </c>
    </row>
    <row r="11" spans="2:11" ht="15">
      <c r="B11" s="6" t="s">
        <v>35</v>
      </c>
      <c r="C11" s="7"/>
      <c r="D11" s="8">
        <v>0</v>
      </c>
      <c r="F11" s="88" t="s">
        <v>6</v>
      </c>
      <c r="G11" s="89">
        <v>0</v>
      </c>
      <c r="H11" s="89">
        <v>0</v>
      </c>
      <c r="I11" s="89">
        <v>0</v>
      </c>
      <c r="J11" s="89">
        <v>0</v>
      </c>
      <c r="K11" s="90">
        <v>0</v>
      </c>
    </row>
    <row r="12" spans="2:11" ht="15.75" thickBot="1">
      <c r="B12" s="6" t="s">
        <v>32</v>
      </c>
      <c r="C12" s="7"/>
      <c r="D12" s="8">
        <v>0</v>
      </c>
      <c r="E12" s="16"/>
      <c r="F12" s="91" t="s">
        <v>6</v>
      </c>
      <c r="G12" s="92">
        <v>0</v>
      </c>
      <c r="H12" s="92"/>
      <c r="I12" s="92">
        <v>0</v>
      </c>
      <c r="J12" s="92">
        <v>0</v>
      </c>
      <c r="K12" s="93">
        <v>0</v>
      </c>
    </row>
    <row r="13" spans="2:6" ht="15.75" thickBot="1">
      <c r="B13" s="17" t="s">
        <v>8</v>
      </c>
      <c r="C13" s="18"/>
      <c r="D13" s="19">
        <v>0</v>
      </c>
      <c r="E13" s="20"/>
      <c r="F13" s="16"/>
    </row>
    <row r="14" spans="2:11" ht="15.75" thickBot="1">
      <c r="B14" s="21" t="s">
        <v>9</v>
      </c>
      <c r="C14" s="22"/>
      <c r="D14" s="23">
        <f>+D12+D13</f>
        <v>0</v>
      </c>
      <c r="E14" s="24"/>
      <c r="F14" s="63" t="s">
        <v>52</v>
      </c>
      <c r="J14" s="25" t="s">
        <v>49</v>
      </c>
      <c r="K14" s="25" t="s">
        <v>50</v>
      </c>
    </row>
    <row r="15" spans="2:11" ht="19.5" thickBot="1">
      <c r="B15" s="6" t="s">
        <v>33</v>
      </c>
      <c r="C15" s="7"/>
      <c r="D15" s="8">
        <v>0</v>
      </c>
      <c r="E15" s="24"/>
      <c r="F15" s="26" t="s">
        <v>39</v>
      </c>
      <c r="G15" s="27"/>
      <c r="H15" s="27"/>
      <c r="I15" s="28"/>
      <c r="J15" s="29">
        <f>+K31-SUM(J16:J30)</f>
        <v>0</v>
      </c>
      <c r="K15" s="30"/>
    </row>
    <row r="16" spans="2:11" ht="15">
      <c r="B16" s="9" t="s">
        <v>100</v>
      </c>
      <c r="C16" s="7"/>
      <c r="D16" s="8">
        <f>+A4</f>
        <v>0</v>
      </c>
      <c r="E16" s="16"/>
      <c r="F16" s="133" t="s">
        <v>40</v>
      </c>
      <c r="G16" s="134"/>
      <c r="H16" s="134"/>
      <c r="I16" s="134"/>
      <c r="J16" s="137">
        <v>0</v>
      </c>
      <c r="K16" s="139"/>
    </row>
    <row r="17" spans="2:11" ht="15" customHeight="1">
      <c r="B17" s="9" t="s">
        <v>34</v>
      </c>
      <c r="C17" s="31"/>
      <c r="D17" s="8">
        <v>0</v>
      </c>
      <c r="E17" s="16"/>
      <c r="F17" s="135"/>
      <c r="G17" s="136"/>
      <c r="H17" s="136"/>
      <c r="I17" s="136"/>
      <c r="J17" s="138"/>
      <c r="K17" s="139"/>
    </row>
    <row r="18" spans="2:11" ht="15.75" thickBot="1">
      <c r="B18" s="32" t="s">
        <v>54</v>
      </c>
      <c r="C18" s="33"/>
      <c r="D18" s="34">
        <f>+D11+D14+D15+D16-D17</f>
        <v>0</v>
      </c>
      <c r="E18" s="16"/>
      <c r="F18" s="140" t="s">
        <v>41</v>
      </c>
      <c r="G18" s="141"/>
      <c r="H18" s="141"/>
      <c r="I18" s="141"/>
      <c r="J18" s="142"/>
      <c r="K18" s="143">
        <v>0</v>
      </c>
    </row>
    <row r="19" spans="2:11" ht="15.75" customHeight="1" thickTop="1">
      <c r="B19" s="21" t="s">
        <v>20</v>
      </c>
      <c r="C19" s="35"/>
      <c r="D19" s="23">
        <f>+D2-D3</f>
        <v>0</v>
      </c>
      <c r="E19" s="16"/>
      <c r="F19" s="140"/>
      <c r="G19" s="141"/>
      <c r="H19" s="141"/>
      <c r="I19" s="141"/>
      <c r="J19" s="142"/>
      <c r="K19" s="143"/>
    </row>
    <row r="20" spans="2:11" ht="15">
      <c r="B20" s="21" t="s">
        <v>21</v>
      </c>
      <c r="C20" s="35"/>
      <c r="D20" s="23">
        <f>+D4-D5</f>
        <v>0</v>
      </c>
      <c r="F20" s="146" t="s">
        <v>42</v>
      </c>
      <c r="G20" s="147"/>
      <c r="H20" s="147"/>
      <c r="I20" s="147"/>
      <c r="J20" s="138">
        <v>0</v>
      </c>
      <c r="K20" s="139"/>
    </row>
    <row r="21" spans="2:11" ht="15" customHeight="1">
      <c r="B21" s="21" t="s">
        <v>22</v>
      </c>
      <c r="C21" s="22"/>
      <c r="D21" s="23">
        <f>+D6-D18</f>
        <v>0</v>
      </c>
      <c r="F21" s="146"/>
      <c r="G21" s="147"/>
      <c r="H21" s="147"/>
      <c r="I21" s="147"/>
      <c r="J21" s="138"/>
      <c r="K21" s="139"/>
    </row>
    <row r="22" spans="2:11" ht="15">
      <c r="B22" s="21" t="s">
        <v>23</v>
      </c>
      <c r="C22" s="22"/>
      <c r="D22" s="23">
        <f>+D7-D8</f>
        <v>0</v>
      </c>
      <c r="F22" s="6" t="s">
        <v>43</v>
      </c>
      <c r="G22" s="7"/>
      <c r="H22" s="7"/>
      <c r="I22" s="7"/>
      <c r="J22" s="120"/>
      <c r="K22" s="121">
        <v>0</v>
      </c>
    </row>
    <row r="23" spans="2:11" ht="15">
      <c r="B23" s="21" t="s">
        <v>68</v>
      </c>
      <c r="C23" s="22"/>
      <c r="D23" s="36">
        <f>SUM(D19:D22)</f>
        <v>0</v>
      </c>
      <c r="F23" s="148" t="s">
        <v>44</v>
      </c>
      <c r="G23" s="149"/>
      <c r="H23" s="149"/>
      <c r="I23" s="149"/>
      <c r="J23" s="138"/>
      <c r="K23" s="139">
        <v>0</v>
      </c>
    </row>
    <row r="24" spans="2:11" ht="15.75" customHeight="1" thickBot="1">
      <c r="B24" s="9" t="s">
        <v>69</v>
      </c>
      <c r="C24" s="7"/>
      <c r="D24" s="8">
        <v>0</v>
      </c>
      <c r="F24" s="148"/>
      <c r="G24" s="149"/>
      <c r="H24" s="149"/>
      <c r="I24" s="149"/>
      <c r="J24" s="138"/>
      <c r="K24" s="139"/>
    </row>
    <row r="25" spans="2:11" ht="15.75" thickBot="1">
      <c r="B25" s="82" t="s">
        <v>11</v>
      </c>
      <c r="C25" s="83"/>
      <c r="D25" s="84">
        <f>+D23-D24</f>
        <v>0</v>
      </c>
      <c r="F25" s="144" t="s">
        <v>45</v>
      </c>
      <c r="G25" s="145"/>
      <c r="H25" s="145"/>
      <c r="I25" s="145"/>
      <c r="J25" s="142"/>
      <c r="K25" s="143">
        <v>0</v>
      </c>
    </row>
    <row r="26" spans="2:11" ht="15" customHeight="1" thickBot="1">
      <c r="B26" s="9" t="s">
        <v>71</v>
      </c>
      <c r="C26" s="7"/>
      <c r="D26" s="8">
        <v>0</v>
      </c>
      <c r="F26" s="144"/>
      <c r="G26" s="145"/>
      <c r="H26" s="145"/>
      <c r="I26" s="145"/>
      <c r="J26" s="142"/>
      <c r="K26" s="143"/>
    </row>
    <row r="27" spans="2:11" ht="15.75" thickBot="1">
      <c r="B27" s="39" t="s">
        <v>37</v>
      </c>
      <c r="C27" s="40"/>
      <c r="D27" s="94">
        <f>IF(D25&lt;=D26,0,D25-D26)</f>
        <v>0</v>
      </c>
      <c r="F27" s="144"/>
      <c r="G27" s="145"/>
      <c r="H27" s="145"/>
      <c r="I27" s="145"/>
      <c r="J27" s="142"/>
      <c r="K27" s="143"/>
    </row>
    <row r="28" spans="2:11" ht="15">
      <c r="B28" s="21" t="s">
        <v>12</v>
      </c>
      <c r="C28" s="22"/>
      <c r="D28" s="23">
        <f>IF(D27&lt;H4,I4,IF(D27&lt;H5,I5,IF(D27&lt;H6,I6,IF(D27&lt;H7,I7,IF(D27&lt;H8,I8,IF(D27&lt;H9,I9,I10))))))</f>
        <v>0</v>
      </c>
      <c r="F28" s="58" t="s">
        <v>53</v>
      </c>
      <c r="G28" s="59"/>
      <c r="H28" s="59"/>
      <c r="I28" s="59"/>
      <c r="J28" s="60">
        <f>IF(D25&gt;0,0,D25)*-1</f>
        <v>0</v>
      </c>
      <c r="K28" s="61">
        <f>IF(D25&lt;0,0,D25)</f>
        <v>0</v>
      </c>
    </row>
    <row r="29" spans="2:11" ht="15">
      <c r="B29" s="21" t="s">
        <v>13</v>
      </c>
      <c r="C29" s="22"/>
      <c r="D29" s="23">
        <f>IF(D27&lt;H4,J4,IF(D27&lt;H5,J5,IF(D27&lt;H6,J6,IF(D27&lt;H7,J7,IF(D27&lt;H8,J8,IF(D27&lt;H9,J9,J10))))))</f>
        <v>0.09</v>
      </c>
      <c r="F29" s="6" t="s">
        <v>47</v>
      </c>
      <c r="G29" s="7"/>
      <c r="H29" s="7"/>
      <c r="I29" s="7"/>
      <c r="J29" s="120"/>
      <c r="K29" s="121">
        <v>0</v>
      </c>
    </row>
    <row r="30" spans="2:11" ht="15.75" thickBot="1">
      <c r="B30" s="21" t="s">
        <v>14</v>
      </c>
      <c r="C30" s="22"/>
      <c r="D30" s="23">
        <f>D27-IF(D27&lt;H4,K4,IF(D27&lt;H5,K5,IF(D27&lt;H6,K6,IF(D27&lt;H7,K7,IF(D27&lt;H8,K8,IF(D27&lt;H9,K9,K10))))))</f>
        <v>0</v>
      </c>
      <c r="F30" s="47" t="s">
        <v>46</v>
      </c>
      <c r="G30" s="45"/>
      <c r="H30" s="45"/>
      <c r="I30" s="45"/>
      <c r="J30" s="118">
        <v>0</v>
      </c>
      <c r="K30" s="119"/>
    </row>
    <row r="31" spans="2:11" ht="15.75" thickBot="1">
      <c r="B31" s="42" t="s">
        <v>38</v>
      </c>
      <c r="C31" s="43"/>
      <c r="D31" s="44">
        <f>IF(D28+(D30*D29)&lt;=0,0,D28+(D30*D29))</f>
        <v>0</v>
      </c>
      <c r="F31" s="50" t="s">
        <v>48</v>
      </c>
      <c r="G31" s="51"/>
      <c r="H31" s="51"/>
      <c r="I31" s="51"/>
      <c r="J31" s="52">
        <f>SUM(J15:J30)</f>
        <v>0</v>
      </c>
      <c r="K31" s="53">
        <f>SUM(K15:K30)</f>
        <v>0</v>
      </c>
    </row>
    <row r="32" spans="2:10" ht="15">
      <c r="B32" s="21" t="s">
        <v>15</v>
      </c>
      <c r="C32" s="22"/>
      <c r="D32" s="46">
        <f>IF(D31&lt;=0,0,D31/D27)</f>
        <v>0</v>
      </c>
      <c r="I32" s="62" t="s">
        <v>51</v>
      </c>
      <c r="J32" s="54">
        <f>+J31-K31</f>
        <v>0</v>
      </c>
    </row>
    <row r="33" spans="2:4" ht="15">
      <c r="B33" s="9" t="s">
        <v>16</v>
      </c>
      <c r="C33" s="7"/>
      <c r="D33" s="8">
        <v>0</v>
      </c>
    </row>
    <row r="34" spans="2:4" ht="15.75" thickBot="1">
      <c r="B34" s="9" t="s">
        <v>17</v>
      </c>
      <c r="C34" s="7"/>
      <c r="D34" s="8">
        <v>0</v>
      </c>
    </row>
    <row r="35" spans="2:4" ht="15.75" thickBot="1">
      <c r="B35" s="39" t="s">
        <v>18</v>
      </c>
      <c r="C35" s="40"/>
      <c r="D35" s="41">
        <f>+D31-D33-D34</f>
        <v>0</v>
      </c>
    </row>
    <row r="36" spans="2:4" ht="15.75" thickBot="1">
      <c r="B36" s="55" t="s">
        <v>19</v>
      </c>
      <c r="C36" s="56"/>
      <c r="D36" s="57">
        <f>IF(D31&lt;=0,0,IF(D31-D33&lt;=0,0,(D31-D33)/5))</f>
        <v>0</v>
      </c>
    </row>
    <row r="39" ht="15"/>
    <row r="40" ht="15"/>
    <row r="41" ht="15"/>
    <row r="42" ht="15"/>
    <row r="43" ht="15"/>
    <row r="44" ht="15"/>
    <row r="45" ht="15"/>
    <row r="46" ht="15"/>
    <row r="47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</sheetData>
  <sheetProtection/>
  <protectedRanges>
    <protectedRange sqref="F3:K12" name="Rango5"/>
  </protectedRanges>
  <mergeCells count="15">
    <mergeCell ref="F25:I27"/>
    <mergeCell ref="J25:J27"/>
    <mergeCell ref="K25:K27"/>
    <mergeCell ref="F20:I21"/>
    <mergeCell ref="J20:J21"/>
    <mergeCell ref="K20:K21"/>
    <mergeCell ref="F23:I24"/>
    <mergeCell ref="J23:J24"/>
    <mergeCell ref="K23:K24"/>
    <mergeCell ref="F16:I17"/>
    <mergeCell ref="J16:J17"/>
    <mergeCell ref="K16:K17"/>
    <mergeCell ref="F18:I19"/>
    <mergeCell ref="J18:J19"/>
    <mergeCell ref="K18:K1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36"/>
  <sheetViews>
    <sheetView zoomScalePageLayoutView="0" workbookViewId="0" topLeftCell="A16">
      <selection activeCell="K28" sqref="K28"/>
    </sheetView>
  </sheetViews>
  <sheetFormatPr defaultColWidth="11.421875" defaultRowHeight="15"/>
  <cols>
    <col min="1" max="1" width="3.8515625" style="1" customWidth="1"/>
    <col min="2" max="2" width="24.28125" style="1" customWidth="1"/>
    <col min="3" max="3" width="11.421875" style="1" customWidth="1"/>
    <col min="4" max="4" width="12.421875" style="1" bestFit="1" customWidth="1"/>
    <col min="5" max="5" width="2.7109375" style="1" customWidth="1"/>
    <col min="6" max="9" width="11.421875" style="1" customWidth="1"/>
    <col min="10" max="11" width="13.7109375" style="1" bestFit="1" customWidth="1"/>
    <col min="12" max="12" width="3.140625" style="1" customWidth="1"/>
    <col min="13" max="13" width="13.7109375" style="1" customWidth="1"/>
    <col min="14" max="14" width="21.00390625" style="1" bestFit="1" customWidth="1"/>
    <col min="15" max="16384" width="11.421875" style="1" customWidth="1"/>
  </cols>
  <sheetData>
    <row r="1" ht="15.75" thickBot="1"/>
    <row r="2" spans="2:13" ht="15.75" thickBot="1">
      <c r="B2" s="2" t="s">
        <v>24</v>
      </c>
      <c r="C2" s="3"/>
      <c r="D2" s="4">
        <v>0</v>
      </c>
      <c r="F2" s="5" t="s">
        <v>98</v>
      </c>
      <c r="M2" s="5" t="s">
        <v>99</v>
      </c>
    </row>
    <row r="3" spans="2:15" ht="15">
      <c r="B3" s="6" t="s">
        <v>25</v>
      </c>
      <c r="C3" s="7"/>
      <c r="D3" s="8">
        <v>0</v>
      </c>
      <c r="F3" s="85" t="s">
        <v>0</v>
      </c>
      <c r="G3" s="86" t="s">
        <v>1</v>
      </c>
      <c r="H3" s="86" t="s">
        <v>2</v>
      </c>
      <c r="I3" s="86" t="s">
        <v>3</v>
      </c>
      <c r="J3" s="86" t="s">
        <v>4</v>
      </c>
      <c r="K3" s="87" t="s">
        <v>5</v>
      </c>
      <c r="M3" s="68" t="s">
        <v>57</v>
      </c>
      <c r="N3" s="69" t="s">
        <v>58</v>
      </c>
      <c r="O3" s="70" t="s">
        <v>59</v>
      </c>
    </row>
    <row r="4" spans="2:15" ht="15">
      <c r="B4" s="6" t="s">
        <v>26</v>
      </c>
      <c r="C4" s="7"/>
      <c r="D4" s="8">
        <v>0</v>
      </c>
      <c r="F4" s="88" t="s">
        <v>6</v>
      </c>
      <c r="G4" s="89">
        <v>0</v>
      </c>
      <c r="H4" s="89">
        <v>10000</v>
      </c>
      <c r="I4" s="89">
        <v>0</v>
      </c>
      <c r="J4" s="89">
        <v>0.09</v>
      </c>
      <c r="K4" s="90">
        <v>0</v>
      </c>
      <c r="M4" s="71" t="s">
        <v>64</v>
      </c>
      <c r="N4" s="72" t="s">
        <v>60</v>
      </c>
      <c r="O4" s="73">
        <v>42318</v>
      </c>
    </row>
    <row r="5" spans="2:15" ht="15">
      <c r="B5" s="6" t="s">
        <v>27</v>
      </c>
      <c r="C5" s="7"/>
      <c r="D5" s="8">
        <v>0</v>
      </c>
      <c r="F5" s="88" t="s">
        <v>6</v>
      </c>
      <c r="G5" s="89">
        <v>10000</v>
      </c>
      <c r="H5" s="89">
        <v>20000</v>
      </c>
      <c r="I5" s="89">
        <v>900</v>
      </c>
      <c r="J5" s="89">
        <v>0.14</v>
      </c>
      <c r="K5" s="90">
        <v>10000</v>
      </c>
      <c r="M5" s="71" t="s">
        <v>65</v>
      </c>
      <c r="N5" s="72" t="s">
        <v>61</v>
      </c>
      <c r="O5" s="73">
        <v>39778</v>
      </c>
    </row>
    <row r="6" spans="2:15" ht="15">
      <c r="B6" s="6" t="s">
        <v>28</v>
      </c>
      <c r="C6" s="7"/>
      <c r="D6" s="8">
        <v>0</v>
      </c>
      <c r="F6" s="88" t="s">
        <v>6</v>
      </c>
      <c r="G6" s="89">
        <v>20000</v>
      </c>
      <c r="H6" s="89">
        <v>30000</v>
      </c>
      <c r="I6" s="89">
        <v>2300</v>
      </c>
      <c r="J6" s="89">
        <v>0.19</v>
      </c>
      <c r="K6" s="90">
        <v>20000</v>
      </c>
      <c r="M6" s="71" t="s">
        <v>65</v>
      </c>
      <c r="N6" s="72" t="s">
        <v>62</v>
      </c>
      <c r="O6" s="73">
        <v>19889</v>
      </c>
    </row>
    <row r="7" spans="2:15" ht="15">
      <c r="B7" s="6" t="s">
        <v>29</v>
      </c>
      <c r="C7" s="7"/>
      <c r="D7" s="8">
        <v>0</v>
      </c>
      <c r="F7" s="88" t="s">
        <v>6</v>
      </c>
      <c r="G7" s="89">
        <v>30000</v>
      </c>
      <c r="H7" s="89">
        <v>60000</v>
      </c>
      <c r="I7" s="89">
        <v>4200</v>
      </c>
      <c r="J7" s="89">
        <v>0.23</v>
      </c>
      <c r="K7" s="90">
        <v>30000</v>
      </c>
      <c r="M7" s="71" t="s">
        <v>65</v>
      </c>
      <c r="N7" s="72" t="s">
        <v>95</v>
      </c>
      <c r="O7" s="73">
        <v>19889</v>
      </c>
    </row>
    <row r="8" spans="2:15" ht="15">
      <c r="B8" s="9" t="s">
        <v>30</v>
      </c>
      <c r="C8" s="7"/>
      <c r="D8" s="8">
        <v>0</v>
      </c>
      <c r="F8" s="88" t="s">
        <v>6</v>
      </c>
      <c r="G8" s="89">
        <v>60000</v>
      </c>
      <c r="H8" s="89">
        <v>90000</v>
      </c>
      <c r="I8" s="89">
        <v>11100</v>
      </c>
      <c r="J8" s="89">
        <v>0.27</v>
      </c>
      <c r="K8" s="90">
        <v>60000</v>
      </c>
      <c r="M8" s="71" t="s">
        <v>66</v>
      </c>
      <c r="N8" s="100" t="s">
        <v>67</v>
      </c>
      <c r="O8" s="101">
        <v>42318</v>
      </c>
    </row>
    <row r="9" spans="2:15" ht="15.75" thickBot="1">
      <c r="B9" s="10" t="s">
        <v>7</v>
      </c>
      <c r="C9" s="11"/>
      <c r="D9" s="12">
        <f>+D2+D4+D6+D7</f>
        <v>0</v>
      </c>
      <c r="F9" s="88" t="s">
        <v>6</v>
      </c>
      <c r="G9" s="89">
        <v>90000</v>
      </c>
      <c r="H9" s="89">
        <v>120000</v>
      </c>
      <c r="I9" s="89">
        <v>19200</v>
      </c>
      <c r="J9" s="89">
        <v>0.31</v>
      </c>
      <c r="K9" s="90">
        <v>90000</v>
      </c>
      <c r="M9" s="74" t="s">
        <v>66</v>
      </c>
      <c r="N9" s="75" t="s">
        <v>96</v>
      </c>
      <c r="O9" s="76">
        <v>203126.4</v>
      </c>
    </row>
    <row r="10" spans="2:13" ht="15.75" thickTop="1">
      <c r="B10" s="13" t="s">
        <v>36</v>
      </c>
      <c r="C10" s="14"/>
      <c r="D10" s="15"/>
      <c r="F10" s="88" t="s">
        <v>6</v>
      </c>
      <c r="G10" s="89">
        <v>120000</v>
      </c>
      <c r="H10" s="89">
        <v>0</v>
      </c>
      <c r="I10" s="89">
        <v>28500</v>
      </c>
      <c r="J10" s="89">
        <v>0.35</v>
      </c>
      <c r="K10" s="90">
        <v>120000</v>
      </c>
      <c r="M10" s="116" t="s">
        <v>97</v>
      </c>
    </row>
    <row r="11" spans="2:11" ht="15">
      <c r="B11" s="6" t="s">
        <v>35</v>
      </c>
      <c r="C11" s="7"/>
      <c r="D11" s="8">
        <v>0</v>
      </c>
      <c r="F11" s="88" t="s">
        <v>6</v>
      </c>
      <c r="G11" s="89">
        <v>0</v>
      </c>
      <c r="H11" s="89">
        <v>0</v>
      </c>
      <c r="I11" s="89">
        <v>0</v>
      </c>
      <c r="J11" s="89">
        <v>0</v>
      </c>
      <c r="K11" s="90">
        <v>0</v>
      </c>
    </row>
    <row r="12" spans="2:11" ht="15.75" thickBot="1">
      <c r="B12" s="6" t="s">
        <v>32</v>
      </c>
      <c r="C12" s="7"/>
      <c r="D12" s="8">
        <v>0</v>
      </c>
      <c r="E12" s="16"/>
      <c r="F12" s="91" t="s">
        <v>6</v>
      </c>
      <c r="G12" s="92">
        <v>0</v>
      </c>
      <c r="H12" s="92"/>
      <c r="I12" s="92">
        <v>0</v>
      </c>
      <c r="J12" s="92">
        <v>0</v>
      </c>
      <c r="K12" s="93">
        <v>0</v>
      </c>
    </row>
    <row r="13" spans="2:6" ht="15.75" thickBot="1">
      <c r="B13" s="17" t="s">
        <v>8</v>
      </c>
      <c r="C13" s="18"/>
      <c r="D13" s="19">
        <v>0</v>
      </c>
      <c r="E13" s="20"/>
      <c r="F13" s="16"/>
    </row>
    <row r="14" spans="2:11" ht="15.75" thickBot="1">
      <c r="B14" s="21" t="s">
        <v>9</v>
      </c>
      <c r="C14" s="22"/>
      <c r="D14" s="23">
        <f>+D12+D13</f>
        <v>0</v>
      </c>
      <c r="E14" s="24"/>
      <c r="F14" s="63" t="s">
        <v>52</v>
      </c>
      <c r="J14" s="25" t="s">
        <v>49</v>
      </c>
      <c r="K14" s="25" t="s">
        <v>50</v>
      </c>
    </row>
    <row r="15" spans="2:11" ht="19.5" thickBot="1">
      <c r="B15" s="6" t="s">
        <v>33</v>
      </c>
      <c r="C15" s="7"/>
      <c r="D15" s="8">
        <v>0</v>
      </c>
      <c r="E15" s="24"/>
      <c r="F15" s="26" t="s">
        <v>39</v>
      </c>
      <c r="G15" s="27"/>
      <c r="H15" s="27"/>
      <c r="I15" s="28"/>
      <c r="J15" s="29">
        <f>+K31-SUM(J16:J30)</f>
        <v>0</v>
      </c>
      <c r="K15" s="30"/>
    </row>
    <row r="16" spans="2:11" ht="15">
      <c r="B16" s="9" t="s">
        <v>100</v>
      </c>
      <c r="C16" s="7"/>
      <c r="D16" s="8">
        <f>+A4</f>
        <v>0</v>
      </c>
      <c r="E16" s="16"/>
      <c r="F16" s="133" t="s">
        <v>40</v>
      </c>
      <c r="G16" s="134"/>
      <c r="H16" s="134"/>
      <c r="I16" s="134"/>
      <c r="J16" s="137">
        <v>0</v>
      </c>
      <c r="K16" s="139"/>
    </row>
    <row r="17" spans="2:11" ht="15" customHeight="1">
      <c r="B17" s="9" t="s">
        <v>34</v>
      </c>
      <c r="C17" s="31"/>
      <c r="D17" s="8">
        <v>0</v>
      </c>
      <c r="E17" s="16"/>
      <c r="F17" s="135"/>
      <c r="G17" s="136"/>
      <c r="H17" s="136"/>
      <c r="I17" s="136"/>
      <c r="J17" s="138"/>
      <c r="K17" s="139"/>
    </row>
    <row r="18" spans="2:11" ht="15.75" thickBot="1">
      <c r="B18" s="32" t="s">
        <v>54</v>
      </c>
      <c r="C18" s="33"/>
      <c r="D18" s="34">
        <f>+D11+D14+D15+D16-D17</f>
        <v>0</v>
      </c>
      <c r="E18" s="16"/>
      <c r="F18" s="140" t="s">
        <v>41</v>
      </c>
      <c r="G18" s="141"/>
      <c r="H18" s="141"/>
      <c r="I18" s="141"/>
      <c r="J18" s="142"/>
      <c r="K18" s="143">
        <v>0</v>
      </c>
    </row>
    <row r="19" spans="2:11" ht="15.75" customHeight="1" thickTop="1">
      <c r="B19" s="21" t="s">
        <v>20</v>
      </c>
      <c r="C19" s="35"/>
      <c r="D19" s="23">
        <f>+D2-D3</f>
        <v>0</v>
      </c>
      <c r="E19" s="16"/>
      <c r="F19" s="140"/>
      <c r="G19" s="141"/>
      <c r="H19" s="141"/>
      <c r="I19" s="141"/>
      <c r="J19" s="142"/>
      <c r="K19" s="143"/>
    </row>
    <row r="20" spans="2:11" ht="15">
      <c r="B20" s="21" t="s">
        <v>21</v>
      </c>
      <c r="C20" s="35"/>
      <c r="D20" s="23">
        <f>+D4-D5</f>
        <v>0</v>
      </c>
      <c r="F20" s="146" t="s">
        <v>42</v>
      </c>
      <c r="G20" s="147"/>
      <c r="H20" s="147"/>
      <c r="I20" s="147"/>
      <c r="J20" s="138">
        <v>0</v>
      </c>
      <c r="K20" s="139"/>
    </row>
    <row r="21" spans="2:11" ht="15" customHeight="1">
      <c r="B21" s="21" t="s">
        <v>22</v>
      </c>
      <c r="C21" s="22"/>
      <c r="D21" s="23">
        <f>+D6-D18</f>
        <v>0</v>
      </c>
      <c r="F21" s="146"/>
      <c r="G21" s="147"/>
      <c r="H21" s="147"/>
      <c r="I21" s="147"/>
      <c r="J21" s="138"/>
      <c r="K21" s="139"/>
    </row>
    <row r="22" spans="2:11" ht="15">
      <c r="B22" s="21" t="s">
        <v>23</v>
      </c>
      <c r="C22" s="22"/>
      <c r="D22" s="23">
        <f>+D7-D8</f>
        <v>0</v>
      </c>
      <c r="F22" s="6" t="s">
        <v>43</v>
      </c>
      <c r="G22" s="7"/>
      <c r="H22" s="7"/>
      <c r="I22" s="7"/>
      <c r="J22" s="115"/>
      <c r="K22" s="114">
        <v>0</v>
      </c>
    </row>
    <row r="23" spans="2:11" ht="15">
      <c r="B23" s="21" t="s">
        <v>68</v>
      </c>
      <c r="C23" s="22"/>
      <c r="D23" s="36">
        <f>SUM(D19:D22)</f>
        <v>0</v>
      </c>
      <c r="F23" s="148" t="s">
        <v>44</v>
      </c>
      <c r="G23" s="149"/>
      <c r="H23" s="149"/>
      <c r="I23" s="149"/>
      <c r="J23" s="138"/>
      <c r="K23" s="139">
        <v>0</v>
      </c>
    </row>
    <row r="24" spans="2:11" ht="15.75" customHeight="1" thickBot="1">
      <c r="B24" s="9" t="s">
        <v>69</v>
      </c>
      <c r="C24" s="7"/>
      <c r="D24" s="8">
        <v>0</v>
      </c>
      <c r="F24" s="148"/>
      <c r="G24" s="149"/>
      <c r="H24" s="149"/>
      <c r="I24" s="149"/>
      <c r="J24" s="138"/>
      <c r="K24" s="139"/>
    </row>
    <row r="25" spans="2:11" ht="15.75" thickBot="1">
      <c r="B25" s="82" t="s">
        <v>11</v>
      </c>
      <c r="C25" s="83"/>
      <c r="D25" s="84">
        <f>+D23-D24</f>
        <v>0</v>
      </c>
      <c r="F25" s="144" t="s">
        <v>45</v>
      </c>
      <c r="G25" s="145"/>
      <c r="H25" s="145"/>
      <c r="I25" s="145"/>
      <c r="J25" s="142"/>
      <c r="K25" s="143">
        <v>0</v>
      </c>
    </row>
    <row r="26" spans="2:11" ht="15" customHeight="1" thickBot="1">
      <c r="B26" s="9" t="s">
        <v>71</v>
      </c>
      <c r="C26" s="7"/>
      <c r="D26" s="8">
        <v>0</v>
      </c>
      <c r="F26" s="144"/>
      <c r="G26" s="145"/>
      <c r="H26" s="145"/>
      <c r="I26" s="145"/>
      <c r="J26" s="142"/>
      <c r="K26" s="143"/>
    </row>
    <row r="27" spans="2:11" ht="15.75" thickBot="1">
      <c r="B27" s="39" t="s">
        <v>37</v>
      </c>
      <c r="C27" s="40"/>
      <c r="D27" s="94">
        <f>IF(D25&lt;=D26,0,D25-D26)</f>
        <v>0</v>
      </c>
      <c r="F27" s="144"/>
      <c r="G27" s="145"/>
      <c r="H27" s="145"/>
      <c r="I27" s="145"/>
      <c r="J27" s="142"/>
      <c r="K27" s="143"/>
    </row>
    <row r="28" spans="2:11" ht="15">
      <c r="B28" s="21" t="s">
        <v>12</v>
      </c>
      <c r="C28" s="22"/>
      <c r="D28" s="23">
        <f>IF(D27&lt;H4,I4,IF(D27&lt;H5,I5,IF(D27&lt;H6,I6,IF(D27&lt;H7,I7,IF(D27&lt;H8,I8,IF(D27&lt;H9,I9,I10))))))</f>
        <v>0</v>
      </c>
      <c r="F28" s="58" t="s">
        <v>53</v>
      </c>
      <c r="G28" s="59"/>
      <c r="H28" s="59"/>
      <c r="I28" s="59"/>
      <c r="J28" s="60">
        <f>IF(D25&gt;0,0,D25)*-1</f>
        <v>0</v>
      </c>
      <c r="K28" s="61">
        <f>IF(D25&lt;0,0,D25)</f>
        <v>0</v>
      </c>
    </row>
    <row r="29" spans="2:11" ht="15">
      <c r="B29" s="21" t="s">
        <v>13</v>
      </c>
      <c r="C29" s="22"/>
      <c r="D29" s="23">
        <f>IF(D27&lt;H4,J4,IF(D27&lt;H5,J5,IF(D27&lt;H6,J6,IF(D27&lt;H7,J7,IF(D27&lt;H8,J8,IF(D27&lt;H9,J9,J10))))))</f>
        <v>0.09</v>
      </c>
      <c r="F29" s="6" t="s">
        <v>47</v>
      </c>
      <c r="G29" s="7"/>
      <c r="H29" s="7"/>
      <c r="I29" s="7"/>
      <c r="J29" s="115"/>
      <c r="K29" s="114">
        <v>0</v>
      </c>
    </row>
    <row r="30" spans="2:11" ht="15.75" thickBot="1">
      <c r="B30" s="21" t="s">
        <v>14</v>
      </c>
      <c r="C30" s="22"/>
      <c r="D30" s="23">
        <f>D27-IF(D27&lt;H4,K4,IF(D27&lt;H5,K5,IF(D27&lt;H6,K6,IF(D27&lt;H7,K7,IF(D27&lt;H8,K8,IF(D27&lt;H9,K9,K10))))))</f>
        <v>0</v>
      </c>
      <c r="F30" s="47" t="s">
        <v>46</v>
      </c>
      <c r="G30" s="45"/>
      <c r="H30" s="45"/>
      <c r="I30" s="45"/>
      <c r="J30" s="113">
        <v>0</v>
      </c>
      <c r="K30" s="112"/>
    </row>
    <row r="31" spans="2:11" ht="15.75" thickBot="1">
      <c r="B31" s="42" t="s">
        <v>38</v>
      </c>
      <c r="C31" s="43"/>
      <c r="D31" s="44">
        <f>IF(D28+(D30*D29)&lt;=0,0,D28+(D30*D29))</f>
        <v>0</v>
      </c>
      <c r="F31" s="50" t="s">
        <v>48</v>
      </c>
      <c r="G31" s="51"/>
      <c r="H31" s="51"/>
      <c r="I31" s="51"/>
      <c r="J31" s="52">
        <f>SUM(J15:J30)</f>
        <v>0</v>
      </c>
      <c r="K31" s="53">
        <f>SUM(K15:K30)</f>
        <v>0</v>
      </c>
    </row>
    <row r="32" spans="2:10" ht="15">
      <c r="B32" s="21" t="s">
        <v>15</v>
      </c>
      <c r="C32" s="22"/>
      <c r="D32" s="46">
        <f>IF(D31&lt;=0,0,D31/D27)</f>
        <v>0</v>
      </c>
      <c r="I32" s="62" t="s">
        <v>51</v>
      </c>
      <c r="J32" s="54">
        <f>+J31-K31</f>
        <v>0</v>
      </c>
    </row>
    <row r="33" spans="2:4" ht="15">
      <c r="B33" s="9" t="s">
        <v>16</v>
      </c>
      <c r="C33" s="7"/>
      <c r="D33" s="8">
        <v>0</v>
      </c>
    </row>
    <row r="34" spans="2:4" ht="15.75" thickBot="1">
      <c r="B34" s="9" t="s">
        <v>17</v>
      </c>
      <c r="C34" s="7"/>
      <c r="D34" s="8">
        <v>0</v>
      </c>
    </row>
    <row r="35" spans="2:4" ht="15.75" thickBot="1">
      <c r="B35" s="39" t="s">
        <v>18</v>
      </c>
      <c r="C35" s="40"/>
      <c r="D35" s="41">
        <f>+D31-D33-D34</f>
        <v>0</v>
      </c>
    </row>
    <row r="36" spans="2:4" ht="15.75" thickBot="1">
      <c r="B36" s="55" t="s">
        <v>19</v>
      </c>
      <c r="C36" s="56"/>
      <c r="D36" s="57">
        <f>IF(D31&lt;=0,0,IF(D31-D33&lt;=0,0,(D31-D33)/5))</f>
        <v>0</v>
      </c>
    </row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</sheetData>
  <sheetProtection/>
  <protectedRanges>
    <protectedRange sqref="F3:K12" name="Rango5"/>
  </protectedRanges>
  <mergeCells count="15">
    <mergeCell ref="F16:I17"/>
    <mergeCell ref="J16:J17"/>
    <mergeCell ref="K16:K17"/>
    <mergeCell ref="F18:I19"/>
    <mergeCell ref="J18:J19"/>
    <mergeCell ref="K18:K19"/>
    <mergeCell ref="F25:I27"/>
    <mergeCell ref="J25:J27"/>
    <mergeCell ref="K25:K27"/>
    <mergeCell ref="F20:I21"/>
    <mergeCell ref="J20:J21"/>
    <mergeCell ref="K20:K21"/>
    <mergeCell ref="F23:I24"/>
    <mergeCell ref="J23:J24"/>
    <mergeCell ref="K23:K2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36"/>
  <sheetViews>
    <sheetView zoomScalePageLayoutView="0" workbookViewId="0" topLeftCell="A13">
      <selection activeCell="K28" sqref="K28"/>
    </sheetView>
  </sheetViews>
  <sheetFormatPr defaultColWidth="11.421875" defaultRowHeight="15"/>
  <cols>
    <col min="1" max="1" width="3.8515625" style="1" customWidth="1"/>
    <col min="2" max="2" width="24.28125" style="1" customWidth="1"/>
    <col min="3" max="3" width="11.421875" style="1" customWidth="1"/>
    <col min="4" max="4" width="12.421875" style="1" bestFit="1" customWidth="1"/>
    <col min="5" max="5" width="2.7109375" style="1" customWidth="1"/>
    <col min="6" max="9" width="11.421875" style="1" customWidth="1"/>
    <col min="10" max="11" width="13.7109375" style="1" bestFit="1" customWidth="1"/>
    <col min="12" max="12" width="3.140625" style="1" customWidth="1"/>
    <col min="13" max="13" width="13.7109375" style="1" customWidth="1"/>
    <col min="14" max="14" width="21.00390625" style="1" bestFit="1" customWidth="1"/>
    <col min="15" max="16384" width="11.421875" style="1" customWidth="1"/>
  </cols>
  <sheetData>
    <row r="1" ht="15.75" thickBot="1"/>
    <row r="2" spans="2:13" ht="15.75" thickBot="1">
      <c r="B2" s="2" t="s">
        <v>24</v>
      </c>
      <c r="C2" s="3"/>
      <c r="D2" s="4">
        <v>0</v>
      </c>
      <c r="F2" s="5" t="s">
        <v>31</v>
      </c>
      <c r="M2" s="5" t="s">
        <v>70</v>
      </c>
    </row>
    <row r="3" spans="2:15" ht="15">
      <c r="B3" s="6" t="s">
        <v>25</v>
      </c>
      <c r="C3" s="7"/>
      <c r="D3" s="8">
        <v>0</v>
      </c>
      <c r="F3" s="85" t="s">
        <v>0</v>
      </c>
      <c r="G3" s="86" t="s">
        <v>1</v>
      </c>
      <c r="H3" s="86" t="s">
        <v>2</v>
      </c>
      <c r="I3" s="86" t="s">
        <v>3</v>
      </c>
      <c r="J3" s="86" t="s">
        <v>4</v>
      </c>
      <c r="K3" s="87" t="s">
        <v>5</v>
      </c>
      <c r="M3" s="68" t="s">
        <v>57</v>
      </c>
      <c r="N3" s="69" t="s">
        <v>58</v>
      </c>
      <c r="O3" s="70" t="s">
        <v>59</v>
      </c>
    </row>
    <row r="4" spans="2:15" ht="15">
      <c r="B4" s="6" t="s">
        <v>26</v>
      </c>
      <c r="C4" s="7"/>
      <c r="D4" s="8">
        <v>0</v>
      </c>
      <c r="F4" s="88" t="s">
        <v>6</v>
      </c>
      <c r="G4" s="89">
        <v>0</v>
      </c>
      <c r="H4" s="89">
        <v>20000</v>
      </c>
      <c r="I4" s="89">
        <v>0</v>
      </c>
      <c r="J4" s="89">
        <v>0.05</v>
      </c>
      <c r="K4" s="90">
        <v>0</v>
      </c>
      <c r="M4" s="71" t="s">
        <v>64</v>
      </c>
      <c r="N4" s="72" t="s">
        <v>60</v>
      </c>
      <c r="O4" s="73">
        <v>51967</v>
      </c>
    </row>
    <row r="5" spans="2:15" ht="15">
      <c r="B5" s="6" t="s">
        <v>27</v>
      </c>
      <c r="C5" s="7"/>
      <c r="D5" s="8">
        <v>0</v>
      </c>
      <c r="F5" s="88" t="s">
        <v>6</v>
      </c>
      <c r="G5" s="89">
        <v>20000</v>
      </c>
      <c r="H5" s="89">
        <v>40000</v>
      </c>
      <c r="I5" s="89">
        <v>1000</v>
      </c>
      <c r="J5" s="89">
        <v>0.09</v>
      </c>
      <c r="K5" s="90">
        <v>20000</v>
      </c>
      <c r="M5" s="71" t="s">
        <v>65</v>
      </c>
      <c r="N5" s="72" t="s">
        <v>61</v>
      </c>
      <c r="O5" s="73">
        <v>48447</v>
      </c>
    </row>
    <row r="6" spans="2:15" ht="15">
      <c r="B6" s="6" t="s">
        <v>28</v>
      </c>
      <c r="C6" s="7"/>
      <c r="D6" s="8">
        <v>0</v>
      </c>
      <c r="F6" s="88" t="s">
        <v>6</v>
      </c>
      <c r="G6" s="89">
        <v>40000</v>
      </c>
      <c r="H6" s="89">
        <v>60000</v>
      </c>
      <c r="I6" s="89">
        <v>2800</v>
      </c>
      <c r="J6" s="89">
        <v>0.12</v>
      </c>
      <c r="K6" s="90">
        <v>40000</v>
      </c>
      <c r="M6" s="71" t="s">
        <v>65</v>
      </c>
      <c r="N6" s="72" t="s">
        <v>62</v>
      </c>
      <c r="O6" s="73">
        <v>24432</v>
      </c>
    </row>
    <row r="7" spans="2:15" ht="15">
      <c r="B7" s="6" t="s">
        <v>29</v>
      </c>
      <c r="C7" s="7"/>
      <c r="D7" s="8">
        <v>0</v>
      </c>
      <c r="F7" s="88" t="s">
        <v>6</v>
      </c>
      <c r="G7" s="89">
        <v>60000</v>
      </c>
      <c r="H7" s="89">
        <v>80000</v>
      </c>
      <c r="I7" s="89">
        <v>5200</v>
      </c>
      <c r="J7" s="89">
        <v>0.15</v>
      </c>
      <c r="K7" s="90">
        <v>60000</v>
      </c>
      <c r="M7" s="71" t="s">
        <v>66</v>
      </c>
      <c r="N7" s="72" t="s">
        <v>67</v>
      </c>
      <c r="O7" s="73">
        <v>51967</v>
      </c>
    </row>
    <row r="8" spans="2:15" ht="15.75" thickBot="1">
      <c r="B8" s="9" t="s">
        <v>30</v>
      </c>
      <c r="C8" s="7"/>
      <c r="D8" s="8">
        <v>0</v>
      </c>
      <c r="F8" s="88" t="s">
        <v>6</v>
      </c>
      <c r="G8" s="89">
        <v>80000</v>
      </c>
      <c r="H8" s="89">
        <v>120000</v>
      </c>
      <c r="I8" s="89">
        <v>8200</v>
      </c>
      <c r="J8" s="89">
        <v>0.19</v>
      </c>
      <c r="K8" s="90">
        <v>80000</v>
      </c>
      <c r="M8" s="74" t="s">
        <v>66</v>
      </c>
      <c r="N8" s="75" t="s">
        <v>63</v>
      </c>
      <c r="O8" s="76">
        <v>249441.6</v>
      </c>
    </row>
    <row r="9" spans="2:11" ht="15.75" thickBot="1">
      <c r="B9" s="10" t="s">
        <v>7</v>
      </c>
      <c r="C9" s="11"/>
      <c r="D9" s="12">
        <f>+D2+D4+D6+D7</f>
        <v>0</v>
      </c>
      <c r="F9" s="88" t="s">
        <v>6</v>
      </c>
      <c r="G9" s="89">
        <v>120000</v>
      </c>
      <c r="H9" s="89">
        <v>160000</v>
      </c>
      <c r="I9" s="89">
        <v>15800</v>
      </c>
      <c r="J9" s="89">
        <v>0.23</v>
      </c>
      <c r="K9" s="90">
        <v>120000</v>
      </c>
    </row>
    <row r="10" spans="2:11" ht="15.75" thickTop="1">
      <c r="B10" s="13" t="s">
        <v>36</v>
      </c>
      <c r="C10" s="14"/>
      <c r="D10" s="15"/>
      <c r="F10" s="88" t="s">
        <v>6</v>
      </c>
      <c r="G10" s="89">
        <v>160000</v>
      </c>
      <c r="H10" s="89">
        <v>240000</v>
      </c>
      <c r="I10" s="89">
        <v>25000</v>
      </c>
      <c r="J10" s="89">
        <v>0.27</v>
      </c>
      <c r="K10" s="90">
        <v>160000</v>
      </c>
    </row>
    <row r="11" spans="2:11" ht="15">
      <c r="B11" s="6" t="s">
        <v>35</v>
      </c>
      <c r="C11" s="7"/>
      <c r="D11" s="8">
        <v>0</v>
      </c>
      <c r="F11" s="88" t="s">
        <v>6</v>
      </c>
      <c r="G11" s="89">
        <v>240000</v>
      </c>
      <c r="H11" s="89">
        <v>320000</v>
      </c>
      <c r="I11" s="89">
        <v>46600</v>
      </c>
      <c r="J11" s="89">
        <v>0.31</v>
      </c>
      <c r="K11" s="90">
        <v>240000</v>
      </c>
    </row>
    <row r="12" spans="2:11" ht="15.75" thickBot="1">
      <c r="B12" s="6" t="s">
        <v>32</v>
      </c>
      <c r="C12" s="7"/>
      <c r="D12" s="8">
        <v>0</v>
      </c>
      <c r="E12" s="16"/>
      <c r="F12" s="91" t="s">
        <v>6</v>
      </c>
      <c r="G12" s="92">
        <v>320000</v>
      </c>
      <c r="H12" s="92"/>
      <c r="I12" s="92">
        <v>71400</v>
      </c>
      <c r="J12" s="92">
        <v>0.35</v>
      </c>
      <c r="K12" s="93">
        <v>320000</v>
      </c>
    </row>
    <row r="13" spans="2:6" ht="15.75" thickBot="1">
      <c r="B13" s="17" t="s">
        <v>8</v>
      </c>
      <c r="C13" s="18"/>
      <c r="D13" s="19">
        <v>0</v>
      </c>
      <c r="E13" s="20"/>
      <c r="F13" s="16"/>
    </row>
    <row r="14" spans="2:11" ht="15.75" thickBot="1">
      <c r="B14" s="21" t="s">
        <v>9</v>
      </c>
      <c r="C14" s="22"/>
      <c r="D14" s="23">
        <f>+D12+D13</f>
        <v>0</v>
      </c>
      <c r="E14" s="24"/>
      <c r="F14" s="63" t="s">
        <v>52</v>
      </c>
      <c r="J14" s="25" t="s">
        <v>49</v>
      </c>
      <c r="K14" s="25" t="s">
        <v>50</v>
      </c>
    </row>
    <row r="15" spans="2:11" ht="19.5" thickBot="1">
      <c r="B15" s="6" t="s">
        <v>33</v>
      </c>
      <c r="C15" s="7"/>
      <c r="D15" s="8">
        <v>0</v>
      </c>
      <c r="E15" s="24"/>
      <c r="F15" s="26" t="s">
        <v>39</v>
      </c>
      <c r="G15" s="27"/>
      <c r="H15" s="27"/>
      <c r="I15" s="28"/>
      <c r="J15" s="29">
        <f>+K31-SUM(J16:J30)</f>
        <v>0</v>
      </c>
      <c r="K15" s="30"/>
    </row>
    <row r="16" spans="2:11" ht="15">
      <c r="B16" s="9" t="s">
        <v>10</v>
      </c>
      <c r="C16" s="7"/>
      <c r="D16" s="8">
        <f>+A4</f>
        <v>0</v>
      </c>
      <c r="E16" s="16"/>
      <c r="F16" s="133" t="s">
        <v>40</v>
      </c>
      <c r="G16" s="134"/>
      <c r="H16" s="134"/>
      <c r="I16" s="134"/>
      <c r="J16" s="137">
        <v>0</v>
      </c>
      <c r="K16" s="139"/>
    </row>
    <row r="17" spans="2:11" ht="15" customHeight="1">
      <c r="B17" s="9" t="s">
        <v>34</v>
      </c>
      <c r="C17" s="31"/>
      <c r="D17" s="8">
        <v>0</v>
      </c>
      <c r="E17" s="16"/>
      <c r="F17" s="135"/>
      <c r="G17" s="136"/>
      <c r="H17" s="136"/>
      <c r="I17" s="136"/>
      <c r="J17" s="138"/>
      <c r="K17" s="139"/>
    </row>
    <row r="18" spans="2:11" ht="15.75" thickBot="1">
      <c r="B18" s="32" t="s">
        <v>54</v>
      </c>
      <c r="C18" s="33"/>
      <c r="D18" s="34">
        <f>+D11+D14+D15+D16-D17</f>
        <v>0</v>
      </c>
      <c r="E18" s="16"/>
      <c r="F18" s="140" t="s">
        <v>41</v>
      </c>
      <c r="G18" s="141"/>
      <c r="H18" s="141"/>
      <c r="I18" s="141"/>
      <c r="J18" s="142"/>
      <c r="K18" s="143">
        <v>0</v>
      </c>
    </row>
    <row r="19" spans="2:11" ht="15.75" customHeight="1" thickTop="1">
      <c r="B19" s="21" t="s">
        <v>20</v>
      </c>
      <c r="C19" s="35"/>
      <c r="D19" s="23">
        <f>+D2-D3</f>
        <v>0</v>
      </c>
      <c r="E19" s="16"/>
      <c r="F19" s="140"/>
      <c r="G19" s="141"/>
      <c r="H19" s="141"/>
      <c r="I19" s="141"/>
      <c r="J19" s="142"/>
      <c r="K19" s="143"/>
    </row>
    <row r="20" spans="2:11" ht="15">
      <c r="B20" s="21" t="s">
        <v>21</v>
      </c>
      <c r="C20" s="35"/>
      <c r="D20" s="23">
        <f>+D4-D5</f>
        <v>0</v>
      </c>
      <c r="F20" s="146" t="s">
        <v>42</v>
      </c>
      <c r="G20" s="147"/>
      <c r="H20" s="147"/>
      <c r="I20" s="147"/>
      <c r="J20" s="138">
        <v>0</v>
      </c>
      <c r="K20" s="139"/>
    </row>
    <row r="21" spans="2:11" ht="15" customHeight="1">
      <c r="B21" s="21" t="s">
        <v>22</v>
      </c>
      <c r="C21" s="22"/>
      <c r="D21" s="23">
        <f>+D6-D18</f>
        <v>0</v>
      </c>
      <c r="F21" s="146"/>
      <c r="G21" s="147"/>
      <c r="H21" s="147"/>
      <c r="I21" s="147"/>
      <c r="J21" s="138"/>
      <c r="K21" s="139"/>
    </row>
    <row r="22" spans="2:11" ht="15">
      <c r="B22" s="21" t="s">
        <v>23</v>
      </c>
      <c r="C22" s="22"/>
      <c r="D22" s="23">
        <f>+D7-D8</f>
        <v>0</v>
      </c>
      <c r="F22" s="6" t="s">
        <v>43</v>
      </c>
      <c r="G22" s="7"/>
      <c r="H22" s="7"/>
      <c r="I22" s="7"/>
      <c r="J22" s="37"/>
      <c r="K22" s="38">
        <v>0</v>
      </c>
    </row>
    <row r="23" spans="2:11" ht="15">
      <c r="B23" s="21" t="s">
        <v>68</v>
      </c>
      <c r="C23" s="22"/>
      <c r="D23" s="36">
        <f>SUM(D19:D22)</f>
        <v>0</v>
      </c>
      <c r="F23" s="148" t="s">
        <v>44</v>
      </c>
      <c r="G23" s="149"/>
      <c r="H23" s="149"/>
      <c r="I23" s="149"/>
      <c r="J23" s="138"/>
      <c r="K23" s="139">
        <v>0</v>
      </c>
    </row>
    <row r="24" spans="2:11" ht="15.75" customHeight="1" thickBot="1">
      <c r="B24" s="9" t="s">
        <v>69</v>
      </c>
      <c r="C24" s="7"/>
      <c r="D24" s="8">
        <v>0</v>
      </c>
      <c r="F24" s="148"/>
      <c r="G24" s="149"/>
      <c r="H24" s="149"/>
      <c r="I24" s="149"/>
      <c r="J24" s="138"/>
      <c r="K24" s="139"/>
    </row>
    <row r="25" spans="2:11" ht="15.75" thickBot="1">
      <c r="B25" s="82" t="s">
        <v>11</v>
      </c>
      <c r="C25" s="83"/>
      <c r="D25" s="84">
        <f>+D23-D24</f>
        <v>0</v>
      </c>
      <c r="F25" s="144" t="s">
        <v>45</v>
      </c>
      <c r="G25" s="145"/>
      <c r="H25" s="145"/>
      <c r="I25" s="145"/>
      <c r="J25" s="142"/>
      <c r="K25" s="143">
        <v>0</v>
      </c>
    </row>
    <row r="26" spans="2:11" ht="15" customHeight="1" thickBot="1">
      <c r="B26" s="9" t="s">
        <v>71</v>
      </c>
      <c r="C26" s="7"/>
      <c r="D26" s="8">
        <v>0</v>
      </c>
      <c r="F26" s="144"/>
      <c r="G26" s="145"/>
      <c r="H26" s="145"/>
      <c r="I26" s="145"/>
      <c r="J26" s="142"/>
      <c r="K26" s="143"/>
    </row>
    <row r="27" spans="2:11" ht="15.75" thickBot="1">
      <c r="B27" s="39" t="s">
        <v>37</v>
      </c>
      <c r="C27" s="40"/>
      <c r="D27" s="94">
        <f>IF(D25&lt;=D26,0,D25-D26)</f>
        <v>0</v>
      </c>
      <c r="F27" s="144"/>
      <c r="G27" s="145"/>
      <c r="H27" s="145"/>
      <c r="I27" s="145"/>
      <c r="J27" s="142"/>
      <c r="K27" s="143"/>
    </row>
    <row r="28" spans="2:11" ht="15">
      <c r="B28" s="21" t="s">
        <v>12</v>
      </c>
      <c r="C28" s="22"/>
      <c r="D28" s="23">
        <f>IF(D27&lt;H4,I4,IF(D27&lt;H5,I5,IF(D27&lt;H6,I6,IF(D27&lt;H7,I7,IF(D27&lt;H8,I8,IF(D27&lt;H9,I9,IF(D27&lt;H10,I10,IF(D27&lt;H11,I11,I12))))))))</f>
        <v>0</v>
      </c>
      <c r="F28" s="58" t="s">
        <v>53</v>
      </c>
      <c r="G28" s="59"/>
      <c r="H28" s="59"/>
      <c r="I28" s="59"/>
      <c r="J28" s="60">
        <f>IF(D25&gt;0,0,D25)*-1</f>
        <v>0</v>
      </c>
      <c r="K28" s="61">
        <f>IF(D25&lt;0,0,D25)</f>
        <v>0</v>
      </c>
    </row>
    <row r="29" spans="2:11" ht="15">
      <c r="B29" s="21" t="s">
        <v>13</v>
      </c>
      <c r="C29" s="22"/>
      <c r="D29" s="23">
        <f>IF(D27&lt;H4,J4,IF(D27&lt;H5,J5,IF(D27&lt;H6,J6,IF(D27&lt;H7,J7,IF(D27&lt;H8,J8,IF(D27&lt;H9,J9,IF(D27&lt;H10,J10,IF(D27&lt;H11,J11,J12))))))))</f>
        <v>0.05</v>
      </c>
      <c r="F29" s="6" t="s">
        <v>47</v>
      </c>
      <c r="G29" s="7"/>
      <c r="H29" s="7"/>
      <c r="I29" s="7"/>
      <c r="J29" s="37"/>
      <c r="K29" s="38">
        <v>0</v>
      </c>
    </row>
    <row r="30" spans="2:11" ht="15.75" thickBot="1">
      <c r="B30" s="21" t="s">
        <v>14</v>
      </c>
      <c r="C30" s="22"/>
      <c r="D30" s="23">
        <f>D27-IF(D27&lt;H4,K4,IF(D27&lt;H5,K5,IF(D27&lt;H6,K6,IF(D27&lt;H7,K7,IF(D27&lt;H8,K8,IF(D27&lt;H9,K9,IF(D27&lt;H10,K10,IF(D27&lt;H11,K11,K12))))))))</f>
        <v>0</v>
      </c>
      <c r="F30" s="47" t="s">
        <v>46</v>
      </c>
      <c r="G30" s="45"/>
      <c r="H30" s="45"/>
      <c r="I30" s="45"/>
      <c r="J30" s="48">
        <v>0</v>
      </c>
      <c r="K30" s="49"/>
    </row>
    <row r="31" spans="2:11" ht="15.75" thickBot="1">
      <c r="B31" s="42" t="s">
        <v>38</v>
      </c>
      <c r="C31" s="43"/>
      <c r="D31" s="44">
        <f>IF(D28+(D30*D29)&lt;=0,0,D28+(D30*D29))</f>
        <v>0</v>
      </c>
      <c r="F31" s="50" t="s">
        <v>48</v>
      </c>
      <c r="G31" s="51"/>
      <c r="H31" s="51"/>
      <c r="I31" s="51"/>
      <c r="J31" s="52">
        <f>SUM(J15:J30)</f>
        <v>0</v>
      </c>
      <c r="K31" s="53">
        <f>SUM(K15:K30)</f>
        <v>0</v>
      </c>
    </row>
    <row r="32" spans="2:10" ht="15">
      <c r="B32" s="21" t="s">
        <v>15</v>
      </c>
      <c r="C32" s="22"/>
      <c r="D32" s="46">
        <f>IF(D31&lt;=0,0,D31/D27)</f>
        <v>0</v>
      </c>
      <c r="I32" s="62" t="s">
        <v>51</v>
      </c>
      <c r="J32" s="54">
        <f>+J31-K31</f>
        <v>0</v>
      </c>
    </row>
    <row r="33" spans="2:4" ht="15">
      <c r="B33" s="9" t="s">
        <v>16</v>
      </c>
      <c r="C33" s="7"/>
      <c r="D33" s="8">
        <v>0</v>
      </c>
    </row>
    <row r="34" spans="2:4" ht="15.75" thickBot="1">
      <c r="B34" s="9" t="s">
        <v>17</v>
      </c>
      <c r="C34" s="7"/>
      <c r="D34" s="8">
        <v>0</v>
      </c>
    </row>
    <row r="35" spans="2:4" ht="15.75" thickBot="1">
      <c r="B35" s="39" t="s">
        <v>18</v>
      </c>
      <c r="C35" s="40"/>
      <c r="D35" s="41">
        <f>+D31-D33-D34</f>
        <v>0</v>
      </c>
    </row>
    <row r="36" spans="2:4" ht="15.75" thickBot="1">
      <c r="B36" s="55" t="s">
        <v>19</v>
      </c>
      <c r="C36" s="56"/>
      <c r="D36" s="57">
        <f>IF(D31&lt;=0,0,IF(D31-D33&lt;=0,0,(D31-D33)/5))</f>
        <v>0</v>
      </c>
    </row>
  </sheetData>
  <sheetProtection/>
  <protectedRanges>
    <protectedRange sqref="F3:K12" name="Rango5"/>
  </protectedRanges>
  <mergeCells count="15">
    <mergeCell ref="F16:I17"/>
    <mergeCell ref="K16:K17"/>
    <mergeCell ref="J16:J17"/>
    <mergeCell ref="F18:I19"/>
    <mergeCell ref="K18:K19"/>
    <mergeCell ref="J18:J19"/>
    <mergeCell ref="F20:I21"/>
    <mergeCell ref="F23:I24"/>
    <mergeCell ref="F25:I27"/>
    <mergeCell ref="K23:K24"/>
    <mergeCell ref="J23:J24"/>
    <mergeCell ref="K20:K21"/>
    <mergeCell ref="J20:J21"/>
    <mergeCell ref="K25:K27"/>
    <mergeCell ref="J25:J27"/>
  </mergeCells>
  <printOptions/>
  <pageMargins left="0.7" right="0.7" top="0.75" bottom="0.75" header="0.3" footer="0.3"/>
  <pageSetup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O57"/>
  <sheetViews>
    <sheetView zoomScalePageLayoutView="0" workbookViewId="0" topLeftCell="A19">
      <selection activeCell="D30" sqref="D30"/>
    </sheetView>
  </sheetViews>
  <sheetFormatPr defaultColWidth="11.421875" defaultRowHeight="15"/>
  <cols>
    <col min="1" max="1" width="3.8515625" style="1" customWidth="1"/>
    <col min="2" max="2" width="24.28125" style="1" customWidth="1"/>
    <col min="3" max="3" width="11.421875" style="1" customWidth="1"/>
    <col min="4" max="4" width="12.421875" style="1" bestFit="1" customWidth="1"/>
    <col min="5" max="5" width="2.7109375" style="1" customWidth="1"/>
    <col min="6" max="9" width="11.421875" style="1" customWidth="1"/>
    <col min="10" max="11" width="13.7109375" style="1" bestFit="1" customWidth="1"/>
    <col min="12" max="12" width="2.7109375" style="1" customWidth="1"/>
    <col min="13" max="13" width="14.7109375" style="1" customWidth="1"/>
    <col min="14" max="14" width="21.00390625" style="1" bestFit="1" customWidth="1"/>
    <col min="15" max="16384" width="11.421875" style="1" customWidth="1"/>
  </cols>
  <sheetData>
    <row r="1" ht="15.75" thickBot="1"/>
    <row r="2" spans="2:13" ht="15.75" thickBot="1">
      <c r="B2" s="2" t="s">
        <v>24</v>
      </c>
      <c r="C2" s="3"/>
      <c r="D2" s="4">
        <v>0</v>
      </c>
      <c r="F2" s="5" t="s">
        <v>55</v>
      </c>
      <c r="M2" s="5" t="s">
        <v>56</v>
      </c>
    </row>
    <row r="3" spans="2:15" ht="15">
      <c r="B3" s="6" t="s">
        <v>25</v>
      </c>
      <c r="C3" s="7"/>
      <c r="D3" s="8">
        <v>0</v>
      </c>
      <c r="F3" s="77" t="s">
        <v>0</v>
      </c>
      <c r="G3" s="69" t="s">
        <v>1</v>
      </c>
      <c r="H3" s="69" t="s">
        <v>2</v>
      </c>
      <c r="I3" s="69" t="s">
        <v>3</v>
      </c>
      <c r="J3" s="69" t="s">
        <v>4</v>
      </c>
      <c r="K3" s="70" t="s">
        <v>5</v>
      </c>
      <c r="M3" s="68" t="s">
        <v>57</v>
      </c>
      <c r="N3" s="69" t="s">
        <v>58</v>
      </c>
      <c r="O3" s="70" t="s">
        <v>59</v>
      </c>
    </row>
    <row r="4" spans="2:15" ht="15">
      <c r="B4" s="6" t="s">
        <v>26</v>
      </c>
      <c r="C4" s="7"/>
      <c r="D4" s="8">
        <v>0</v>
      </c>
      <c r="F4" s="78" t="s">
        <v>6</v>
      </c>
      <c r="G4" s="79">
        <v>0</v>
      </c>
      <c r="H4" s="79">
        <v>25754</v>
      </c>
      <c r="I4" s="79">
        <v>0</v>
      </c>
      <c r="J4" s="79">
        <v>0.05</v>
      </c>
      <c r="K4" s="73">
        <v>0</v>
      </c>
      <c r="M4" s="71" t="s">
        <v>64</v>
      </c>
      <c r="N4" s="72" t="s">
        <v>60</v>
      </c>
      <c r="O4" s="73">
        <v>66917.91</v>
      </c>
    </row>
    <row r="5" spans="2:15" ht="15">
      <c r="B5" s="6" t="s">
        <v>27</v>
      </c>
      <c r="C5" s="7"/>
      <c r="D5" s="8">
        <v>0</v>
      </c>
      <c r="F5" s="78" t="s">
        <v>6</v>
      </c>
      <c r="G5" s="79">
        <v>25754</v>
      </c>
      <c r="H5" s="79">
        <v>51508</v>
      </c>
      <c r="I5" s="79">
        <v>1287.7</v>
      </c>
      <c r="J5" s="79">
        <v>0.09</v>
      </c>
      <c r="K5" s="73">
        <v>25754</v>
      </c>
      <c r="M5" s="71" t="s">
        <v>65</v>
      </c>
      <c r="N5" s="72" t="s">
        <v>61</v>
      </c>
      <c r="O5" s="73">
        <v>62385.2</v>
      </c>
    </row>
    <row r="6" spans="2:15" ht="15">
      <c r="B6" s="6" t="s">
        <v>28</v>
      </c>
      <c r="C6" s="7"/>
      <c r="D6" s="8">
        <v>0</v>
      </c>
      <c r="F6" s="78" t="s">
        <v>6</v>
      </c>
      <c r="G6" s="79">
        <v>51508</v>
      </c>
      <c r="H6" s="79">
        <v>77262</v>
      </c>
      <c r="I6" s="79">
        <v>3605.56</v>
      </c>
      <c r="J6" s="79">
        <v>0.12</v>
      </c>
      <c r="K6" s="73">
        <v>51508</v>
      </c>
      <c r="M6" s="71" t="s">
        <v>65</v>
      </c>
      <c r="N6" s="72" t="s">
        <v>62</v>
      </c>
      <c r="O6" s="73">
        <v>31461.09</v>
      </c>
    </row>
    <row r="7" spans="2:15" ht="15">
      <c r="B7" s="6" t="s">
        <v>29</v>
      </c>
      <c r="C7" s="7"/>
      <c r="D7" s="8">
        <v>0</v>
      </c>
      <c r="F7" s="78" t="s">
        <v>6</v>
      </c>
      <c r="G7" s="79">
        <v>77262</v>
      </c>
      <c r="H7" s="79">
        <v>103016</v>
      </c>
      <c r="I7" s="79">
        <v>6696.04</v>
      </c>
      <c r="J7" s="79">
        <v>0.15</v>
      </c>
      <c r="K7" s="73">
        <v>77262</v>
      </c>
      <c r="M7" s="71" t="s">
        <v>66</v>
      </c>
      <c r="N7" s="72" t="s">
        <v>67</v>
      </c>
      <c r="O7" s="73">
        <v>66917.91</v>
      </c>
    </row>
    <row r="8" spans="2:15" ht="15.75" thickBot="1">
      <c r="B8" s="9" t="s">
        <v>30</v>
      </c>
      <c r="C8" s="7"/>
      <c r="D8" s="8">
        <v>0</v>
      </c>
      <c r="F8" s="78" t="s">
        <v>6</v>
      </c>
      <c r="G8" s="79">
        <v>103016</v>
      </c>
      <c r="H8" s="79">
        <v>154524</v>
      </c>
      <c r="I8" s="79">
        <v>10559.14</v>
      </c>
      <c r="J8" s="79">
        <v>0.19</v>
      </c>
      <c r="K8" s="73">
        <v>103016</v>
      </c>
      <c r="M8" s="74" t="s">
        <v>66</v>
      </c>
      <c r="N8" s="75" t="s">
        <v>63</v>
      </c>
      <c r="O8" s="76">
        <v>321205.95</v>
      </c>
    </row>
    <row r="9" spans="2:11" ht="15.75" thickBot="1">
      <c r="B9" s="10" t="s">
        <v>7</v>
      </c>
      <c r="C9" s="11"/>
      <c r="D9" s="12">
        <f>+D2+D4+D6+D7</f>
        <v>0</v>
      </c>
      <c r="F9" s="78" t="s">
        <v>6</v>
      </c>
      <c r="G9" s="79">
        <v>154524</v>
      </c>
      <c r="H9" s="79">
        <v>206032</v>
      </c>
      <c r="I9" s="79">
        <v>20345.66</v>
      </c>
      <c r="J9" s="79">
        <v>0.23</v>
      </c>
      <c r="K9" s="73">
        <v>154524</v>
      </c>
    </row>
    <row r="10" spans="2:11" ht="15.75" thickTop="1">
      <c r="B10" s="13" t="s">
        <v>36</v>
      </c>
      <c r="C10" s="14"/>
      <c r="D10" s="15"/>
      <c r="F10" s="78" t="s">
        <v>6</v>
      </c>
      <c r="G10" s="79">
        <v>206032</v>
      </c>
      <c r="H10" s="79">
        <v>309048</v>
      </c>
      <c r="I10" s="79">
        <v>32192.5</v>
      </c>
      <c r="J10" s="79">
        <v>0.27</v>
      </c>
      <c r="K10" s="73">
        <v>206032</v>
      </c>
    </row>
    <row r="11" spans="2:11" ht="15">
      <c r="B11" s="6" t="s">
        <v>35</v>
      </c>
      <c r="C11" s="7"/>
      <c r="D11" s="8">
        <v>0</v>
      </c>
      <c r="F11" s="78" t="s">
        <v>6</v>
      </c>
      <c r="G11" s="79">
        <v>309048</v>
      </c>
      <c r="H11" s="79">
        <v>412064</v>
      </c>
      <c r="I11" s="79">
        <v>60006.82</v>
      </c>
      <c r="J11" s="79">
        <v>0.31</v>
      </c>
      <c r="K11" s="73">
        <v>309048</v>
      </c>
    </row>
    <row r="12" spans="2:13" ht="15.75" thickBot="1">
      <c r="B12" s="6" t="s">
        <v>32</v>
      </c>
      <c r="C12" s="7"/>
      <c r="D12" s="8">
        <v>0</v>
      </c>
      <c r="E12" s="16"/>
      <c r="F12" s="80" t="s">
        <v>6</v>
      </c>
      <c r="G12" s="81">
        <v>412064</v>
      </c>
      <c r="H12" s="81"/>
      <c r="I12" s="81">
        <v>91941.78</v>
      </c>
      <c r="J12" s="81">
        <v>0.35</v>
      </c>
      <c r="K12" s="76">
        <v>412064</v>
      </c>
      <c r="M12" s="1" t="s">
        <v>97</v>
      </c>
    </row>
    <row r="13" spans="2:6" ht="15.75" thickBot="1">
      <c r="B13" s="17" t="s">
        <v>8</v>
      </c>
      <c r="C13" s="18"/>
      <c r="D13" s="19"/>
      <c r="E13" s="20"/>
      <c r="F13" s="16"/>
    </row>
    <row r="14" spans="2:11" ht="15.75" thickBot="1">
      <c r="B14" s="21" t="s">
        <v>9</v>
      </c>
      <c r="C14" s="22"/>
      <c r="D14" s="23">
        <f>+D12+D13</f>
        <v>0</v>
      </c>
      <c r="E14" s="24"/>
      <c r="F14" s="63" t="s">
        <v>52</v>
      </c>
      <c r="J14" s="25" t="s">
        <v>49</v>
      </c>
      <c r="K14" s="25" t="s">
        <v>50</v>
      </c>
    </row>
    <row r="15" spans="2:11" ht="19.5" thickBot="1">
      <c r="B15" s="6" t="s">
        <v>33</v>
      </c>
      <c r="C15" s="7"/>
      <c r="D15" s="8">
        <v>0</v>
      </c>
      <c r="E15" s="24"/>
      <c r="F15" s="26" t="s">
        <v>39</v>
      </c>
      <c r="G15" s="27"/>
      <c r="H15" s="27"/>
      <c r="I15" s="28"/>
      <c r="J15" s="29">
        <f>+K31-SUM(J16:J30)</f>
        <v>0</v>
      </c>
      <c r="K15" s="30"/>
    </row>
    <row r="16" spans="2:11" ht="15">
      <c r="B16" s="9" t="s">
        <v>101</v>
      </c>
      <c r="C16" s="7"/>
      <c r="D16" s="8">
        <v>0</v>
      </c>
      <c r="E16" s="16"/>
      <c r="F16" s="133" t="s">
        <v>40</v>
      </c>
      <c r="G16" s="134"/>
      <c r="H16" s="134"/>
      <c r="I16" s="134"/>
      <c r="J16" s="137">
        <v>0</v>
      </c>
      <c r="K16" s="139"/>
    </row>
    <row r="17" spans="2:11" ht="15" customHeight="1">
      <c r="B17" s="9" t="s">
        <v>34</v>
      </c>
      <c r="C17" s="31"/>
      <c r="D17" s="8">
        <v>0</v>
      </c>
      <c r="E17" s="16"/>
      <c r="F17" s="135"/>
      <c r="G17" s="136"/>
      <c r="H17" s="136"/>
      <c r="I17" s="136"/>
      <c r="J17" s="138"/>
      <c r="K17" s="139"/>
    </row>
    <row r="18" spans="2:11" ht="15.75" thickBot="1">
      <c r="B18" s="32" t="s">
        <v>54</v>
      </c>
      <c r="C18" s="33"/>
      <c r="D18" s="34">
        <f>+D11+D14+D15+D16-D17</f>
        <v>0</v>
      </c>
      <c r="E18" s="16"/>
      <c r="F18" s="140" t="s">
        <v>41</v>
      </c>
      <c r="G18" s="141"/>
      <c r="H18" s="141"/>
      <c r="I18" s="141"/>
      <c r="J18" s="142"/>
      <c r="K18" s="143">
        <v>0</v>
      </c>
    </row>
    <row r="19" spans="2:11" ht="15.75" customHeight="1" thickTop="1">
      <c r="B19" s="21" t="s">
        <v>20</v>
      </c>
      <c r="C19" s="35"/>
      <c r="D19" s="23">
        <f>+D2-D3</f>
        <v>0</v>
      </c>
      <c r="E19" s="16"/>
      <c r="F19" s="140"/>
      <c r="G19" s="141"/>
      <c r="H19" s="141"/>
      <c r="I19" s="141"/>
      <c r="J19" s="142"/>
      <c r="K19" s="143"/>
    </row>
    <row r="20" spans="2:11" ht="15">
      <c r="B20" s="21" t="s">
        <v>21</v>
      </c>
      <c r="C20" s="35"/>
      <c r="D20" s="23">
        <f>+D4-D5</f>
        <v>0</v>
      </c>
      <c r="F20" s="146" t="s">
        <v>42</v>
      </c>
      <c r="G20" s="147"/>
      <c r="H20" s="147"/>
      <c r="I20" s="147"/>
      <c r="J20" s="138">
        <v>0</v>
      </c>
      <c r="K20" s="139"/>
    </row>
    <row r="21" spans="2:11" ht="15" customHeight="1">
      <c r="B21" s="21" t="s">
        <v>22</v>
      </c>
      <c r="C21" s="22"/>
      <c r="D21" s="23">
        <f>+D6-D18</f>
        <v>0</v>
      </c>
      <c r="F21" s="146"/>
      <c r="G21" s="147"/>
      <c r="H21" s="147"/>
      <c r="I21" s="147"/>
      <c r="J21" s="138"/>
      <c r="K21" s="139"/>
    </row>
    <row r="22" spans="2:11" ht="15">
      <c r="B22" s="21" t="s">
        <v>23</v>
      </c>
      <c r="C22" s="22"/>
      <c r="D22" s="23">
        <f>+D7-D8</f>
        <v>0</v>
      </c>
      <c r="F22" s="6" t="s">
        <v>43</v>
      </c>
      <c r="G22" s="7"/>
      <c r="H22" s="7"/>
      <c r="I22" s="7"/>
      <c r="J22" s="67"/>
      <c r="K22" s="66">
        <v>0</v>
      </c>
    </row>
    <row r="23" spans="2:11" ht="15">
      <c r="B23" s="21" t="s">
        <v>68</v>
      </c>
      <c r="C23" s="22"/>
      <c r="D23" s="36">
        <f>SUM(D19:D22)</f>
        <v>0</v>
      </c>
      <c r="F23" s="148" t="s">
        <v>44</v>
      </c>
      <c r="G23" s="149"/>
      <c r="H23" s="149"/>
      <c r="I23" s="149"/>
      <c r="J23" s="138"/>
      <c r="K23" s="139">
        <v>0</v>
      </c>
    </row>
    <row r="24" spans="2:11" ht="15.75" customHeight="1" thickBot="1">
      <c r="B24" s="9" t="s">
        <v>69</v>
      </c>
      <c r="C24" s="7"/>
      <c r="D24" s="8">
        <v>0</v>
      </c>
      <c r="F24" s="148"/>
      <c r="G24" s="149"/>
      <c r="H24" s="149"/>
      <c r="I24" s="149"/>
      <c r="J24" s="138"/>
      <c r="K24" s="139"/>
    </row>
    <row r="25" spans="2:11" ht="15.75" thickBot="1">
      <c r="B25" s="82" t="s">
        <v>11</v>
      </c>
      <c r="C25" s="83"/>
      <c r="D25" s="84">
        <f>+D23-D24</f>
        <v>0</v>
      </c>
      <c r="F25" s="144" t="s">
        <v>45</v>
      </c>
      <c r="G25" s="145"/>
      <c r="H25" s="145"/>
      <c r="I25" s="145"/>
      <c r="J25" s="142"/>
      <c r="K25" s="143">
        <v>0</v>
      </c>
    </row>
    <row r="26" spans="2:11" ht="15" customHeight="1" thickBot="1">
      <c r="B26" s="9" t="s">
        <v>72</v>
      </c>
      <c r="C26" s="7"/>
      <c r="D26" s="8">
        <v>0</v>
      </c>
      <c r="F26" s="144"/>
      <c r="G26" s="145"/>
      <c r="H26" s="145"/>
      <c r="I26" s="145"/>
      <c r="J26" s="142"/>
      <c r="K26" s="143"/>
    </row>
    <row r="27" spans="2:11" ht="15.75" thickBot="1">
      <c r="B27" s="39" t="s">
        <v>37</v>
      </c>
      <c r="C27" s="40"/>
      <c r="D27" s="94">
        <f>IF(D25&lt;=D26,0,D25-D26)</f>
        <v>0</v>
      </c>
      <c r="F27" s="144"/>
      <c r="G27" s="145"/>
      <c r="H27" s="145"/>
      <c r="I27" s="145"/>
      <c r="J27" s="142"/>
      <c r="K27" s="143"/>
    </row>
    <row r="28" spans="2:11" ht="15">
      <c r="B28" s="21" t="s">
        <v>12</v>
      </c>
      <c r="C28" s="22"/>
      <c r="D28" s="23">
        <f>IF(D27&lt;H4,I4,IF(D27&lt;H5,I5,IF(D27&lt;H6,I6,IF(D27&lt;H7,I7,IF(D27&lt;H8,I8,IF(D27&lt;H9,I9,IF(D27&lt;H10,I10,IF(D27&lt;H11,I11,I12))))))))</f>
        <v>0</v>
      </c>
      <c r="F28" s="58" t="s">
        <v>53</v>
      </c>
      <c r="G28" s="59"/>
      <c r="H28" s="59"/>
      <c r="I28" s="59"/>
      <c r="J28" s="60">
        <f>IF(D25&gt;0,0,D25)*-1</f>
        <v>0</v>
      </c>
      <c r="K28" s="61">
        <f>IF(D25&lt;0,0,D25)</f>
        <v>0</v>
      </c>
    </row>
    <row r="29" spans="2:11" ht="15">
      <c r="B29" s="21" t="s">
        <v>13</v>
      </c>
      <c r="C29" s="22"/>
      <c r="D29" s="23">
        <f>IF(D27&lt;H4,J4,IF(D27&lt;H5,J5,IF(D27&lt;H6,J6,IF(D27&lt;H7,J7,IF(D27&lt;H8,J8,IF(D27&lt;H9,J9,IF(D27&lt;H10,J10,IF(D27&lt;H11,J11,J12))))))))</f>
        <v>0.05</v>
      </c>
      <c r="F29" s="6" t="s">
        <v>47</v>
      </c>
      <c r="G29" s="7"/>
      <c r="H29" s="7"/>
      <c r="I29" s="7"/>
      <c r="J29" s="67"/>
      <c r="K29" s="66">
        <v>0</v>
      </c>
    </row>
    <row r="30" spans="2:11" ht="15.75" thickBot="1">
      <c r="B30" s="21" t="s">
        <v>14</v>
      </c>
      <c r="C30" s="22"/>
      <c r="D30" s="23">
        <f>D27-IF(D27&lt;H4,K4,IF(D27&lt;H5,K5,IF(D27&lt;H6,K6,IF(D27&lt;H7,K7,IF(D27&lt;H8,K8,IF(D27&lt;H9,K9,IF(D27&lt;H10,K10,IF(D27&lt;H11,K11,K12))))))))</f>
        <v>0</v>
      </c>
      <c r="F30" s="47" t="s">
        <v>46</v>
      </c>
      <c r="G30" s="45"/>
      <c r="H30" s="45"/>
      <c r="I30" s="45"/>
      <c r="J30" s="65">
        <v>0</v>
      </c>
      <c r="K30" s="64"/>
    </row>
    <row r="31" spans="2:11" ht="15.75" thickBot="1">
      <c r="B31" s="42" t="s">
        <v>38</v>
      </c>
      <c r="C31" s="43"/>
      <c r="D31" s="44">
        <f>IF(D28+(D30*D29)&lt;=0,0,D28+(D30*D29))</f>
        <v>0</v>
      </c>
      <c r="F31" s="50" t="s">
        <v>48</v>
      </c>
      <c r="G31" s="51"/>
      <c r="H31" s="51"/>
      <c r="I31" s="51"/>
      <c r="J31" s="52">
        <f>SUM(J15:J30)</f>
        <v>0</v>
      </c>
      <c r="K31" s="53">
        <f>SUM(K15:K30)</f>
        <v>0</v>
      </c>
    </row>
    <row r="32" spans="2:10" ht="15">
      <c r="B32" s="21" t="s">
        <v>15</v>
      </c>
      <c r="C32" s="22"/>
      <c r="D32" s="46">
        <f>IF(D31&lt;=0,0,D31/D27)</f>
        <v>0</v>
      </c>
      <c r="I32" s="62" t="s">
        <v>51</v>
      </c>
      <c r="J32" s="54">
        <f>+J31-K31</f>
        <v>0</v>
      </c>
    </row>
    <row r="33" spans="2:4" ht="15">
      <c r="B33" s="9" t="s">
        <v>91</v>
      </c>
      <c r="C33" s="7"/>
      <c r="D33" s="8">
        <v>0</v>
      </c>
    </row>
    <row r="34" spans="2:13" ht="15.75" thickBot="1">
      <c r="B34" s="9" t="s">
        <v>85</v>
      </c>
      <c r="C34" s="7"/>
      <c r="D34" s="8">
        <v>0</v>
      </c>
      <c r="G34" s="5" t="s">
        <v>77</v>
      </c>
      <c r="M34" s="5" t="s">
        <v>78</v>
      </c>
    </row>
    <row r="35" spans="2:15" ht="15.75" thickBot="1">
      <c r="B35" s="39" t="s">
        <v>94</v>
      </c>
      <c r="C35" s="40"/>
      <c r="D35" s="41">
        <f>+D31-D33-D34</f>
        <v>0</v>
      </c>
      <c r="G35" s="69" t="s">
        <v>1</v>
      </c>
      <c r="H35" s="69" t="s">
        <v>2</v>
      </c>
      <c r="I35" s="69" t="s">
        <v>3</v>
      </c>
      <c r="J35" s="69" t="s">
        <v>4</v>
      </c>
      <c r="K35" s="70" t="s">
        <v>5</v>
      </c>
      <c r="M35" s="68" t="s">
        <v>57</v>
      </c>
      <c r="N35" s="69" t="s">
        <v>58</v>
      </c>
      <c r="O35" s="70" t="s">
        <v>59</v>
      </c>
    </row>
    <row r="36" spans="7:15" ht="15">
      <c r="G36" s="79">
        <v>0</v>
      </c>
      <c r="H36" s="79">
        <v>33039.81</v>
      </c>
      <c r="I36" s="79">
        <v>0</v>
      </c>
      <c r="J36" s="79">
        <v>0.05</v>
      </c>
      <c r="K36" s="73">
        <v>0</v>
      </c>
      <c r="M36" s="71" t="s">
        <v>64</v>
      </c>
      <c r="N36" s="72" t="s">
        <v>60</v>
      </c>
      <c r="O36" s="73">
        <v>85848.99</v>
      </c>
    </row>
    <row r="37" spans="2:15" ht="15.75" thickBot="1">
      <c r="B37" s="5" t="s">
        <v>73</v>
      </c>
      <c r="G37" s="79">
        <v>33039.81</v>
      </c>
      <c r="H37" s="79">
        <v>66079.61</v>
      </c>
      <c r="I37" s="79">
        <v>1651.99</v>
      </c>
      <c r="J37" s="79">
        <v>0.09</v>
      </c>
      <c r="K37" s="73">
        <v>33039.81</v>
      </c>
      <c r="M37" s="71" t="s">
        <v>65</v>
      </c>
      <c r="N37" s="72" t="s">
        <v>61</v>
      </c>
      <c r="O37" s="73">
        <v>80033.97</v>
      </c>
    </row>
    <row r="38" spans="2:15" ht="15">
      <c r="B38" s="117" t="s">
        <v>79</v>
      </c>
      <c r="C38" s="107"/>
      <c r="D38" s="109">
        <f>+D25</f>
        <v>0</v>
      </c>
      <c r="G38" s="79">
        <v>66079.61</v>
      </c>
      <c r="H38" s="79">
        <v>99119.42</v>
      </c>
      <c r="I38" s="79">
        <v>4625.57</v>
      </c>
      <c r="J38" s="79">
        <v>0.12</v>
      </c>
      <c r="K38" s="73">
        <v>66079.61</v>
      </c>
      <c r="M38" s="71" t="s">
        <v>65</v>
      </c>
      <c r="N38" s="72" t="s">
        <v>62</v>
      </c>
      <c r="O38" s="73">
        <v>40361.43</v>
      </c>
    </row>
    <row r="39" spans="2:15" ht="15">
      <c r="B39" s="6" t="s">
        <v>80</v>
      </c>
      <c r="C39" s="7"/>
      <c r="D39" s="8">
        <v>0</v>
      </c>
      <c r="G39" s="79">
        <v>99119.42</v>
      </c>
      <c r="H39" s="79">
        <v>132159.23</v>
      </c>
      <c r="I39" s="79">
        <v>8590.35</v>
      </c>
      <c r="J39" s="79">
        <v>0.15</v>
      </c>
      <c r="K39" s="73">
        <v>99119.42</v>
      </c>
      <c r="M39" s="71" t="s">
        <v>66</v>
      </c>
      <c r="N39" s="72" t="s">
        <v>67</v>
      </c>
      <c r="O39" s="73">
        <v>171697.97</v>
      </c>
    </row>
    <row r="40" spans="2:15" ht="15">
      <c r="B40" s="103" t="s">
        <v>81</v>
      </c>
      <c r="C40" s="22"/>
      <c r="D40" s="23">
        <f>+D38-D39</f>
        <v>0</v>
      </c>
      <c r="G40" s="79">
        <v>132159.23</v>
      </c>
      <c r="H40" s="79">
        <v>198238.84</v>
      </c>
      <c r="I40" s="79">
        <v>13546.32</v>
      </c>
      <c r="J40" s="79">
        <v>0.19</v>
      </c>
      <c r="K40" s="73">
        <v>132159.23</v>
      </c>
      <c r="M40" s="99" t="s">
        <v>75</v>
      </c>
      <c r="N40" s="100" t="s">
        <v>74</v>
      </c>
      <c r="O40" s="101">
        <v>214622.47</v>
      </c>
    </row>
    <row r="41" spans="2:15" ht="15.75" thickBot="1">
      <c r="B41" s="6" t="s">
        <v>82</v>
      </c>
      <c r="C41" s="7"/>
      <c r="D41" s="8">
        <v>0</v>
      </c>
      <c r="G41" s="79">
        <v>198238.84</v>
      </c>
      <c r="H41" s="79">
        <v>264318.45</v>
      </c>
      <c r="I41" s="79">
        <v>26101.45</v>
      </c>
      <c r="J41" s="79">
        <v>0.23</v>
      </c>
      <c r="K41" s="73">
        <v>198238.84</v>
      </c>
      <c r="M41" s="74" t="s">
        <v>76</v>
      </c>
      <c r="N41" s="75" t="s">
        <v>63</v>
      </c>
      <c r="O41" s="76">
        <v>412075.14</v>
      </c>
    </row>
    <row r="42" spans="2:11" ht="15.75" thickBot="1">
      <c r="B42" s="103" t="s">
        <v>83</v>
      </c>
      <c r="C42" s="22"/>
      <c r="D42" s="23">
        <f>+D40-D41</f>
        <v>0</v>
      </c>
      <c r="G42" s="79">
        <v>264318.45</v>
      </c>
      <c r="H42" s="79">
        <v>396477.68</v>
      </c>
      <c r="I42" s="79">
        <v>41299.76</v>
      </c>
      <c r="J42" s="79">
        <v>0.27</v>
      </c>
      <c r="K42" s="73">
        <v>264318.45</v>
      </c>
    </row>
    <row r="43" spans="2:11" ht="15">
      <c r="B43" s="106" t="s">
        <v>90</v>
      </c>
      <c r="C43" s="107"/>
      <c r="D43" s="109"/>
      <c r="G43" s="79">
        <v>396477.68</v>
      </c>
      <c r="H43" s="79">
        <v>528636.91</v>
      </c>
      <c r="I43" s="79">
        <v>76982.75</v>
      </c>
      <c r="J43" s="79">
        <v>0.31</v>
      </c>
      <c r="K43" s="73">
        <v>396477.68</v>
      </c>
    </row>
    <row r="44" spans="2:11" ht="15.75" thickBot="1">
      <c r="B44" s="103" t="s">
        <v>84</v>
      </c>
      <c r="C44" s="22"/>
      <c r="D44" s="23">
        <f>IF(D42&lt;H36,I36,IF(D42&lt;H37,I37,IF(D42&lt;H38,I38,IF(D42&lt;H39,I39,IF(D42&lt;H40,I40,IF(D42&lt;H41,I41,IF(D42&lt;H42,I42,IF(D42&lt;H43,I43,I44))))))))</f>
        <v>0</v>
      </c>
      <c r="G44" s="81">
        <v>528636.91</v>
      </c>
      <c r="H44" s="81"/>
      <c r="I44" s="81">
        <v>117952.11</v>
      </c>
      <c r="J44" s="81">
        <v>0.35</v>
      </c>
      <c r="K44" s="76">
        <v>528636.91</v>
      </c>
    </row>
    <row r="45" spans="2:4" ht="15">
      <c r="B45" s="103" t="s">
        <v>13</v>
      </c>
      <c r="C45" s="22"/>
      <c r="D45" s="23">
        <f>IF(D42&lt;H36,J36,IF(D42&lt;H37,J37,IF(D42&lt;H38,J38,IF(D42&lt;H39,J39,IF(D42&lt;H40,J40,IF(D42&lt;H41,J41,IF(D42&lt;H42,J42,IF(D42&lt;H43,J43,J44))))))))</f>
        <v>0.05</v>
      </c>
    </row>
    <row r="46" spans="2:4" ht="15.75" thickBot="1">
      <c r="B46" s="103" t="s">
        <v>14</v>
      </c>
      <c r="C46" s="22"/>
      <c r="D46" s="57">
        <f>D42-IF(D42&lt;H36,K36,IF(D42&lt;H37,K37,IF(D42&lt;H38,K38,IF(D42&lt;H39,K39,IF(D42&lt;H40,K40,IF(D42&lt;H41,K41,IF(D42&lt;H42,K42,IF(D42&lt;H43,K43,K44))))))))</f>
        <v>0</v>
      </c>
    </row>
    <row r="47" spans="2:4" ht="15.75" thickBot="1">
      <c r="B47" s="111" t="s">
        <v>92</v>
      </c>
      <c r="C47" s="83"/>
      <c r="D47" s="41">
        <f>IF(D44+(D46*D45)&lt;=0,0,D44+(D46*D45))</f>
        <v>0</v>
      </c>
    </row>
    <row r="48" spans="2:4" ht="15">
      <c r="B48" s="6" t="s">
        <v>93</v>
      </c>
      <c r="C48" s="7"/>
      <c r="D48" s="8">
        <f>+D34</f>
        <v>0</v>
      </c>
    </row>
    <row r="49" spans="2:4" ht="15">
      <c r="B49" s="6" t="s">
        <v>86</v>
      </c>
      <c r="C49" s="7"/>
      <c r="D49" s="8">
        <v>0</v>
      </c>
    </row>
    <row r="50" spans="2:4" ht="15">
      <c r="B50" s="6" t="s">
        <v>87</v>
      </c>
      <c r="C50" s="7"/>
      <c r="D50" s="8">
        <f>+D33</f>
        <v>0</v>
      </c>
    </row>
    <row r="51" spans="2:4" ht="15.75" thickBot="1">
      <c r="B51" s="104" t="s">
        <v>89</v>
      </c>
      <c r="C51" s="102"/>
      <c r="D51" s="108">
        <f>+D47-D48-D49-D50</f>
        <v>0</v>
      </c>
    </row>
    <row r="52" spans="2:4" ht="15">
      <c r="B52" s="150" t="s">
        <v>88</v>
      </c>
      <c r="C52" s="151"/>
      <c r="D52" s="109"/>
    </row>
    <row r="53" spans="2:4" ht="15">
      <c r="B53" s="103">
        <v>1</v>
      </c>
      <c r="C53" s="22"/>
      <c r="D53" s="36">
        <f>($D$47-$D$50)/5</f>
        <v>0</v>
      </c>
    </row>
    <row r="54" spans="2:4" ht="15">
      <c r="B54" s="103">
        <v>2</v>
      </c>
      <c r="C54" s="22"/>
      <c r="D54" s="36">
        <f>($D$47-$D$50)/5</f>
        <v>0</v>
      </c>
    </row>
    <row r="55" spans="2:4" ht="15">
      <c r="B55" s="103">
        <v>3</v>
      </c>
      <c r="C55" s="22"/>
      <c r="D55" s="36">
        <f>($D$47-$D$50)/5</f>
        <v>0</v>
      </c>
    </row>
    <row r="56" spans="2:4" ht="15">
      <c r="B56" s="103">
        <v>4</v>
      </c>
      <c r="C56" s="22"/>
      <c r="D56" s="36">
        <f>($D$47-$D$50)/5</f>
        <v>0</v>
      </c>
    </row>
    <row r="57" spans="2:4" ht="15.75" thickBot="1">
      <c r="B57" s="105">
        <v>5</v>
      </c>
      <c r="C57" s="56"/>
      <c r="D57" s="110">
        <f>($D$47-$D$50)/5</f>
        <v>0</v>
      </c>
    </row>
  </sheetData>
  <sheetProtection/>
  <protectedRanges>
    <protectedRange sqref="F3:K12" name="Rango5"/>
    <protectedRange sqref="G35:K44" name="Rango5_1"/>
  </protectedRanges>
  <mergeCells count="16">
    <mergeCell ref="B52:C52"/>
    <mergeCell ref="F16:I17"/>
    <mergeCell ref="J16:J17"/>
    <mergeCell ref="K16:K17"/>
    <mergeCell ref="F18:I19"/>
    <mergeCell ref="J18:J19"/>
    <mergeCell ref="K18:K19"/>
    <mergeCell ref="F25:I27"/>
    <mergeCell ref="J25:J27"/>
    <mergeCell ref="K25:K27"/>
    <mergeCell ref="F20:I21"/>
    <mergeCell ref="J20:J21"/>
    <mergeCell ref="K20:K21"/>
    <mergeCell ref="F23:I24"/>
    <mergeCell ref="J23:J24"/>
    <mergeCell ref="K23:K24"/>
  </mergeCells>
  <printOptions/>
  <pageMargins left="0.7" right="0.7" top="0.75" bottom="0.75" header="0.3" footer="0.3"/>
  <pageSetup horizontalDpi="600" verticalDpi="600" orientation="portrait" paperSize="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N75"/>
  <sheetViews>
    <sheetView zoomScalePageLayoutView="0" workbookViewId="0" topLeftCell="A55">
      <selection activeCell="I65" sqref="I65"/>
    </sheetView>
  </sheetViews>
  <sheetFormatPr defaultColWidth="11.421875" defaultRowHeight="15"/>
  <cols>
    <col min="1" max="1" width="3.8515625" style="1" customWidth="1"/>
    <col min="2" max="2" width="24.28125" style="1" customWidth="1"/>
    <col min="3" max="3" width="11.421875" style="1" customWidth="1"/>
    <col min="4" max="4" width="12.421875" style="1" bestFit="1" customWidth="1"/>
    <col min="5" max="5" width="2.7109375" style="1" customWidth="1"/>
    <col min="6" max="9" width="11.421875" style="1" customWidth="1"/>
    <col min="10" max="11" width="13.7109375" style="1" bestFit="1" customWidth="1"/>
    <col min="12" max="12" width="18.28125" style="1" bestFit="1" customWidth="1"/>
    <col min="13" max="13" width="21.140625" style="1" customWidth="1"/>
    <col min="14" max="14" width="11.140625" style="1" customWidth="1"/>
    <col min="15" max="16384" width="11.421875" style="1" customWidth="1"/>
  </cols>
  <sheetData>
    <row r="1" ht="15.75" thickBot="1"/>
    <row r="2" spans="2:12" ht="15.75" thickBot="1">
      <c r="B2" s="2" t="s">
        <v>24</v>
      </c>
      <c r="C2" s="3"/>
      <c r="D2" s="4">
        <v>0</v>
      </c>
      <c r="F2" s="5" t="s">
        <v>77</v>
      </c>
      <c r="L2" s="5" t="s">
        <v>78</v>
      </c>
    </row>
    <row r="3" spans="2:14" ht="15">
      <c r="B3" s="6" t="s">
        <v>25</v>
      </c>
      <c r="C3" s="7"/>
      <c r="D3" s="8">
        <v>0</v>
      </c>
      <c r="F3" s="69" t="s">
        <v>1</v>
      </c>
      <c r="G3" s="69" t="s">
        <v>2</v>
      </c>
      <c r="H3" s="69" t="s">
        <v>3</v>
      </c>
      <c r="I3" s="69" t="s">
        <v>4</v>
      </c>
      <c r="J3" s="70" t="s">
        <v>5</v>
      </c>
      <c r="L3" s="68" t="s">
        <v>57</v>
      </c>
      <c r="M3" s="69" t="s">
        <v>58</v>
      </c>
      <c r="N3" s="70" t="s">
        <v>59</v>
      </c>
    </row>
    <row r="4" spans="2:14" ht="15">
      <c r="B4" s="6" t="s">
        <v>26</v>
      </c>
      <c r="C4" s="7"/>
      <c r="D4" s="8">
        <v>0</v>
      </c>
      <c r="F4" s="79">
        <v>0</v>
      </c>
      <c r="G4" s="79">
        <v>33039.81</v>
      </c>
      <c r="H4" s="79">
        <v>0</v>
      </c>
      <c r="I4" s="79">
        <v>0.05</v>
      </c>
      <c r="J4" s="73">
        <v>0</v>
      </c>
      <c r="L4" s="71" t="s">
        <v>64</v>
      </c>
      <c r="M4" s="72" t="s">
        <v>60</v>
      </c>
      <c r="N4" s="73">
        <v>85848.99</v>
      </c>
    </row>
    <row r="5" spans="2:14" ht="15">
      <c r="B5" s="6" t="s">
        <v>27</v>
      </c>
      <c r="C5" s="7"/>
      <c r="D5" s="8">
        <v>0</v>
      </c>
      <c r="F5" s="79">
        <v>33039.81</v>
      </c>
      <c r="G5" s="79">
        <v>66079.61</v>
      </c>
      <c r="H5" s="79">
        <v>1651.99</v>
      </c>
      <c r="I5" s="79">
        <v>0.09</v>
      </c>
      <c r="J5" s="73">
        <v>33039.81</v>
      </c>
      <c r="L5" s="71" t="s">
        <v>65</v>
      </c>
      <c r="M5" s="72" t="s">
        <v>61</v>
      </c>
      <c r="N5" s="73">
        <v>80033.97</v>
      </c>
    </row>
    <row r="6" spans="2:14" ht="15">
      <c r="B6" s="6" t="s">
        <v>28</v>
      </c>
      <c r="C6" s="7"/>
      <c r="D6" s="8">
        <v>0</v>
      </c>
      <c r="F6" s="79">
        <v>66079.61</v>
      </c>
      <c r="G6" s="79">
        <v>99119.42</v>
      </c>
      <c r="H6" s="79">
        <v>4625.57</v>
      </c>
      <c r="I6" s="79">
        <v>0.12</v>
      </c>
      <c r="J6" s="73">
        <v>66079.61</v>
      </c>
      <c r="L6" s="71" t="s">
        <v>65</v>
      </c>
      <c r="M6" s="72" t="s">
        <v>62</v>
      </c>
      <c r="N6" s="73">
        <v>40361.43</v>
      </c>
    </row>
    <row r="7" spans="2:14" ht="15">
      <c r="B7" s="6" t="s">
        <v>29</v>
      </c>
      <c r="C7" s="7"/>
      <c r="D7" s="8">
        <v>0</v>
      </c>
      <c r="F7" s="79">
        <v>99119.42</v>
      </c>
      <c r="G7" s="79">
        <v>132159.23</v>
      </c>
      <c r="H7" s="79">
        <v>8590.35</v>
      </c>
      <c r="I7" s="79">
        <v>0.15</v>
      </c>
      <c r="J7" s="73">
        <v>99119.42</v>
      </c>
      <c r="L7" s="71" t="s">
        <v>66</v>
      </c>
      <c r="M7" s="72" t="s">
        <v>67</v>
      </c>
      <c r="N7" s="73">
        <v>171697.97</v>
      </c>
    </row>
    <row r="8" spans="2:14" ht="15">
      <c r="B8" s="9" t="s">
        <v>30</v>
      </c>
      <c r="C8" s="7"/>
      <c r="D8" s="8">
        <v>0</v>
      </c>
      <c r="F8" s="79">
        <v>132159.23</v>
      </c>
      <c r="G8" s="79">
        <v>198238.84</v>
      </c>
      <c r="H8" s="79">
        <v>13546.32</v>
      </c>
      <c r="I8" s="79">
        <v>0.19</v>
      </c>
      <c r="J8" s="73">
        <v>132159.23</v>
      </c>
      <c r="L8" s="99" t="s">
        <v>75</v>
      </c>
      <c r="M8" s="100" t="s">
        <v>74</v>
      </c>
      <c r="N8" s="101">
        <v>214622.47</v>
      </c>
    </row>
    <row r="9" spans="2:14" ht="15.75" thickBot="1">
      <c r="B9" s="10" t="s">
        <v>7</v>
      </c>
      <c r="C9" s="11"/>
      <c r="D9" s="12">
        <f>+D2+D4+D6+D7</f>
        <v>0</v>
      </c>
      <c r="F9" s="79">
        <v>198238.84</v>
      </c>
      <c r="G9" s="79">
        <v>264318.45</v>
      </c>
      <c r="H9" s="79">
        <v>26101.45</v>
      </c>
      <c r="I9" s="79">
        <v>0.23</v>
      </c>
      <c r="J9" s="73">
        <v>198238.84</v>
      </c>
      <c r="L9" s="74" t="s">
        <v>76</v>
      </c>
      <c r="M9" s="75" t="s">
        <v>63</v>
      </c>
      <c r="N9" s="76">
        <v>412075.14</v>
      </c>
    </row>
    <row r="10" spans="2:10" ht="15.75" thickTop="1">
      <c r="B10" s="13" t="s">
        <v>36</v>
      </c>
      <c r="C10" s="14"/>
      <c r="D10" s="15"/>
      <c r="F10" s="79">
        <v>264318.45</v>
      </c>
      <c r="G10" s="79">
        <v>396477.68</v>
      </c>
      <c r="H10" s="79">
        <v>41299.76</v>
      </c>
      <c r="I10" s="79">
        <v>0.27</v>
      </c>
      <c r="J10" s="73">
        <v>264318.45</v>
      </c>
    </row>
    <row r="11" spans="2:14" ht="15">
      <c r="B11" s="6" t="s">
        <v>35</v>
      </c>
      <c r="C11" s="7"/>
      <c r="D11" s="8">
        <v>0</v>
      </c>
      <c r="F11" s="79">
        <v>396477.68</v>
      </c>
      <c r="G11" s="79">
        <v>528636.91</v>
      </c>
      <c r="H11" s="79">
        <v>76982.75</v>
      </c>
      <c r="I11" s="79">
        <v>0.31</v>
      </c>
      <c r="J11" s="73">
        <v>396477.68</v>
      </c>
      <c r="N11" s="54"/>
    </row>
    <row r="12" spans="2:10" ht="15.75" thickBot="1">
      <c r="B12" s="6" t="s">
        <v>32</v>
      </c>
      <c r="C12" s="7"/>
      <c r="D12" s="8">
        <v>0</v>
      </c>
      <c r="E12" s="16"/>
      <c r="F12" s="81">
        <v>528636.91</v>
      </c>
      <c r="G12" s="81"/>
      <c r="H12" s="81">
        <v>117952.11</v>
      </c>
      <c r="I12" s="81">
        <v>0.35</v>
      </c>
      <c r="J12" s="76">
        <v>528636.91</v>
      </c>
    </row>
    <row r="13" spans="2:6" ht="15.75" thickBot="1">
      <c r="B13" s="17" t="s">
        <v>8</v>
      </c>
      <c r="C13" s="18"/>
      <c r="D13" s="19"/>
      <c r="E13" s="20"/>
      <c r="F13" s="16"/>
    </row>
    <row r="14" spans="2:11" ht="15.75" thickBot="1">
      <c r="B14" s="21" t="s">
        <v>9</v>
      </c>
      <c r="C14" s="22"/>
      <c r="D14" s="23">
        <f>+D12+D13</f>
        <v>0</v>
      </c>
      <c r="E14" s="24"/>
      <c r="F14" s="63" t="s">
        <v>52</v>
      </c>
      <c r="J14" s="25" t="s">
        <v>49</v>
      </c>
      <c r="K14" s="25" t="s">
        <v>50</v>
      </c>
    </row>
    <row r="15" spans="2:11" ht="19.5" thickBot="1">
      <c r="B15" s="6" t="s">
        <v>33</v>
      </c>
      <c r="C15" s="7"/>
      <c r="D15" s="8">
        <v>0</v>
      </c>
      <c r="E15" s="24"/>
      <c r="F15" s="26" t="s">
        <v>39</v>
      </c>
      <c r="G15" s="27"/>
      <c r="H15" s="27"/>
      <c r="I15" s="28"/>
      <c r="J15" s="29">
        <f>+K31-SUM(J16:J30)</f>
        <v>0</v>
      </c>
      <c r="K15" s="30"/>
    </row>
    <row r="16" spans="2:11" ht="15">
      <c r="B16" s="9" t="s">
        <v>102</v>
      </c>
      <c r="C16" s="7"/>
      <c r="D16" s="8">
        <v>0</v>
      </c>
      <c r="E16" s="16"/>
      <c r="F16" s="133" t="s">
        <v>40</v>
      </c>
      <c r="G16" s="134"/>
      <c r="H16" s="134"/>
      <c r="I16" s="134"/>
      <c r="J16" s="137">
        <v>0</v>
      </c>
      <c r="K16" s="139"/>
    </row>
    <row r="17" spans="2:11" ht="15" customHeight="1">
      <c r="B17" s="9" t="s">
        <v>34</v>
      </c>
      <c r="C17" s="31"/>
      <c r="D17" s="8">
        <v>0</v>
      </c>
      <c r="E17" s="16"/>
      <c r="F17" s="135"/>
      <c r="G17" s="136"/>
      <c r="H17" s="136"/>
      <c r="I17" s="136"/>
      <c r="J17" s="138"/>
      <c r="K17" s="139"/>
    </row>
    <row r="18" spans="2:11" ht="15.75" thickBot="1">
      <c r="B18" s="32" t="s">
        <v>54</v>
      </c>
      <c r="C18" s="33"/>
      <c r="D18" s="34">
        <f>+D11+D14+D15+D16-D17</f>
        <v>0</v>
      </c>
      <c r="E18" s="16"/>
      <c r="F18" s="140" t="s">
        <v>41</v>
      </c>
      <c r="G18" s="141"/>
      <c r="H18" s="141"/>
      <c r="I18" s="141"/>
      <c r="J18" s="142"/>
      <c r="K18" s="143">
        <v>0</v>
      </c>
    </row>
    <row r="19" spans="2:11" ht="15.75" customHeight="1" thickTop="1">
      <c r="B19" s="21" t="s">
        <v>20</v>
      </c>
      <c r="C19" s="35"/>
      <c r="D19" s="23">
        <f>+D2-D3</f>
        <v>0</v>
      </c>
      <c r="E19" s="16"/>
      <c r="F19" s="140"/>
      <c r="G19" s="141"/>
      <c r="H19" s="141"/>
      <c r="I19" s="141"/>
      <c r="J19" s="142"/>
      <c r="K19" s="143"/>
    </row>
    <row r="20" spans="2:11" ht="15">
      <c r="B20" s="21" t="s">
        <v>21</v>
      </c>
      <c r="C20" s="35"/>
      <c r="D20" s="23">
        <f>+D4-D5</f>
        <v>0</v>
      </c>
      <c r="F20" s="146" t="s">
        <v>42</v>
      </c>
      <c r="G20" s="147"/>
      <c r="H20" s="147"/>
      <c r="I20" s="147"/>
      <c r="J20" s="138">
        <v>0</v>
      </c>
      <c r="K20" s="139"/>
    </row>
    <row r="21" spans="2:11" ht="15" customHeight="1">
      <c r="B21" s="21" t="s">
        <v>22</v>
      </c>
      <c r="C21" s="22"/>
      <c r="D21" s="23">
        <f>+D6-D18</f>
        <v>0</v>
      </c>
      <c r="F21" s="146"/>
      <c r="G21" s="147"/>
      <c r="H21" s="147"/>
      <c r="I21" s="147"/>
      <c r="J21" s="138"/>
      <c r="K21" s="139"/>
    </row>
    <row r="22" spans="2:11" ht="15">
      <c r="B22" s="21" t="s">
        <v>23</v>
      </c>
      <c r="C22" s="22"/>
      <c r="D22" s="23">
        <f>+D7-D8</f>
        <v>0</v>
      </c>
      <c r="F22" s="6" t="s">
        <v>43</v>
      </c>
      <c r="G22" s="7"/>
      <c r="H22" s="7"/>
      <c r="I22" s="7"/>
      <c r="J22" s="98"/>
      <c r="K22" s="97">
        <v>0</v>
      </c>
    </row>
    <row r="23" spans="2:11" ht="15">
      <c r="B23" s="21" t="s">
        <v>68</v>
      </c>
      <c r="C23" s="22"/>
      <c r="D23" s="36">
        <f>SUM(D19:D22)</f>
        <v>0</v>
      </c>
      <c r="F23" s="148" t="s">
        <v>44</v>
      </c>
      <c r="G23" s="149"/>
      <c r="H23" s="149"/>
      <c r="I23" s="149"/>
      <c r="J23" s="138"/>
      <c r="K23" s="139">
        <v>0</v>
      </c>
    </row>
    <row r="24" spans="2:11" ht="15.75" customHeight="1" thickBot="1">
      <c r="B24" s="9" t="s">
        <v>69</v>
      </c>
      <c r="C24" s="7"/>
      <c r="D24" s="8">
        <v>0</v>
      </c>
      <c r="F24" s="148"/>
      <c r="G24" s="149"/>
      <c r="H24" s="149"/>
      <c r="I24" s="149"/>
      <c r="J24" s="138"/>
      <c r="K24" s="139"/>
    </row>
    <row r="25" spans="2:11" ht="15.75" thickBot="1">
      <c r="B25" s="82" t="s">
        <v>11</v>
      </c>
      <c r="C25" s="83"/>
      <c r="D25" s="84">
        <f>+D23-D24</f>
        <v>0</v>
      </c>
      <c r="F25" s="144" t="s">
        <v>45</v>
      </c>
      <c r="G25" s="145"/>
      <c r="H25" s="145"/>
      <c r="I25" s="145"/>
      <c r="J25" s="142"/>
      <c r="K25" s="143">
        <v>0</v>
      </c>
    </row>
    <row r="26" spans="2:11" ht="15" customHeight="1" thickBot="1">
      <c r="B26" s="9" t="s">
        <v>72</v>
      </c>
      <c r="C26" s="7"/>
      <c r="D26" s="8">
        <v>0</v>
      </c>
      <c r="F26" s="144"/>
      <c r="G26" s="145"/>
      <c r="H26" s="145"/>
      <c r="I26" s="145"/>
      <c r="J26" s="142"/>
      <c r="K26" s="143"/>
    </row>
    <row r="27" spans="2:11" ht="15.75" thickBot="1">
      <c r="B27" s="39" t="s">
        <v>37</v>
      </c>
      <c r="C27" s="40"/>
      <c r="D27" s="94">
        <f>IF(D25&lt;=D26,0,D25-D26)</f>
        <v>0</v>
      </c>
      <c r="F27" s="144"/>
      <c r="G27" s="145"/>
      <c r="H27" s="145"/>
      <c r="I27" s="145"/>
      <c r="J27" s="142"/>
      <c r="K27" s="143"/>
    </row>
    <row r="28" spans="2:11" ht="15">
      <c r="B28" s="21" t="s">
        <v>12</v>
      </c>
      <c r="C28" s="22"/>
      <c r="D28" s="23">
        <f>IF(D27&lt;G4,H4,IF(D27&lt;G5,H5,IF(D27&lt;G6,H6,IF(D27&lt;G7,H7,IF(D27&lt;G8,H8,IF(D27&lt;G9,H9,IF(D27&lt;G10,H10,IF(D27&lt;G11,H11,H12))))))))</f>
        <v>0</v>
      </c>
      <c r="F28" s="58" t="s">
        <v>53</v>
      </c>
      <c r="G28" s="59"/>
      <c r="H28" s="59"/>
      <c r="I28" s="59"/>
      <c r="J28" s="60">
        <f>IF(D25&gt;0,0,D25)*-1</f>
        <v>0</v>
      </c>
      <c r="K28" s="61">
        <f>IF(D25&lt;0,0,D25)</f>
        <v>0</v>
      </c>
    </row>
    <row r="29" spans="2:11" ht="15">
      <c r="B29" s="21" t="s">
        <v>13</v>
      </c>
      <c r="C29" s="22"/>
      <c r="D29" s="23">
        <f>IF(D27&lt;G4,I4,IF(D27&lt;G5,I5,IF(D27&lt;G6,I6,IF(D27&lt;G7,I7,IF(D27&lt;G8,I8,IF(D27&lt;G9,I9,IF(D27&lt;G10,I10,IF(D27&lt;G11,I11,I12))))))))</f>
        <v>0.05</v>
      </c>
      <c r="F29" s="6" t="s">
        <v>47</v>
      </c>
      <c r="G29" s="7"/>
      <c r="H29" s="7"/>
      <c r="I29" s="7"/>
      <c r="J29" s="98"/>
      <c r="K29" s="97">
        <v>0</v>
      </c>
    </row>
    <row r="30" spans="2:11" ht="15.75" thickBot="1">
      <c r="B30" s="21" t="s">
        <v>14</v>
      </c>
      <c r="C30" s="22"/>
      <c r="D30" s="23">
        <f>D27-IF(D27&lt;G4,J4,IF(D27&lt;G5,J5,IF(D27&lt;G6,J6,IF(D27&lt;G7,J7,IF(D27&lt;G8,J8,IF(D27&lt;G9,J9,IF(D27&lt;G10,J10,IF(D27&lt;G11,J11,J12))))))))</f>
        <v>0</v>
      </c>
      <c r="F30" s="47" t="s">
        <v>46</v>
      </c>
      <c r="G30" s="45"/>
      <c r="H30" s="45"/>
      <c r="I30" s="45"/>
      <c r="J30" s="96">
        <v>0</v>
      </c>
      <c r="K30" s="95"/>
    </row>
    <row r="31" spans="2:11" ht="15.75" thickBot="1">
      <c r="B31" s="42" t="s">
        <v>38</v>
      </c>
      <c r="C31" s="43"/>
      <c r="D31" s="44">
        <f>IF(D28+(D30*D29)&lt;=0,0,D28+(D30*D29))</f>
        <v>0</v>
      </c>
      <c r="F31" s="50" t="s">
        <v>48</v>
      </c>
      <c r="G31" s="51"/>
      <c r="H31" s="51"/>
      <c r="I31" s="51"/>
      <c r="J31" s="52">
        <f>SUM(J15:J30)</f>
        <v>0</v>
      </c>
      <c r="K31" s="53">
        <f>SUM(K15:K30)</f>
        <v>0</v>
      </c>
    </row>
    <row r="32" spans="2:10" ht="15">
      <c r="B32" s="21" t="s">
        <v>15</v>
      </c>
      <c r="C32" s="22"/>
      <c r="D32" s="46">
        <f>IF(D31&lt;=0,0,D31/D27)</f>
        <v>0</v>
      </c>
      <c r="I32" s="62" t="s">
        <v>51</v>
      </c>
      <c r="J32" s="54">
        <f>+J31-K31</f>
        <v>0</v>
      </c>
    </row>
    <row r="33" spans="2:4" ht="15">
      <c r="B33" s="9" t="s">
        <v>16</v>
      </c>
      <c r="C33" s="7"/>
      <c r="D33" s="8">
        <v>0</v>
      </c>
    </row>
    <row r="34" spans="2:4" ht="15">
      <c r="B34" s="9" t="s">
        <v>17</v>
      </c>
      <c r="C34" s="7"/>
      <c r="D34" s="8">
        <v>0</v>
      </c>
    </row>
    <row r="35" spans="2:4" ht="15.75" thickBot="1">
      <c r="B35" s="9" t="s">
        <v>103</v>
      </c>
      <c r="C35" s="7"/>
      <c r="D35" s="8">
        <v>0</v>
      </c>
    </row>
    <row r="36" spans="2:4" ht="15.75" thickBot="1">
      <c r="B36" s="39" t="s">
        <v>18</v>
      </c>
      <c r="C36" s="40"/>
      <c r="D36" s="41">
        <f>+D31-D33-D34-D35</f>
        <v>0</v>
      </c>
    </row>
    <row r="37" spans="2:4" ht="15.75" thickBot="1">
      <c r="B37" s="55"/>
      <c r="C37" s="56"/>
      <c r="D37" s="57"/>
    </row>
    <row r="39" ht="15">
      <c r="B39" s="5"/>
    </row>
    <row r="41" ht="15">
      <c r="B41"/>
    </row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>
      <c r="B55"/>
    </row>
    <row r="56" ht="15"/>
    <row r="57" ht="15"/>
    <row r="58" ht="15"/>
    <row r="59" ht="15"/>
    <row r="60" ht="15"/>
    <row r="61" ht="15">
      <c r="B61"/>
    </row>
    <row r="64" spans="8:9" ht="15">
      <c r="H64" s="132"/>
      <c r="I64" s="132"/>
    </row>
    <row r="65" spans="8:9" ht="15">
      <c r="H65" s="132"/>
      <c r="I65" s="132"/>
    </row>
    <row r="66" spans="8:9" ht="15">
      <c r="H66" s="128"/>
      <c r="I66" s="127"/>
    </row>
    <row r="67" spans="8:9" ht="15">
      <c r="H67" s="128"/>
      <c r="I67" s="127"/>
    </row>
    <row r="68" spans="8:9" ht="15">
      <c r="H68" s="128"/>
      <c r="I68" s="127" t="s">
        <v>106</v>
      </c>
    </row>
    <row r="69" spans="8:9" ht="15">
      <c r="H69" s="128"/>
      <c r="I69" s="127"/>
    </row>
    <row r="70" spans="8:9" ht="15.75" thickBot="1">
      <c r="H70" s="126"/>
      <c r="I70" s="127"/>
    </row>
    <row r="71" spans="8:9" ht="15">
      <c r="H71" s="126"/>
      <c r="I71" s="129"/>
    </row>
    <row r="72" spans="8:9" ht="15">
      <c r="H72" s="126"/>
      <c r="I72" s="130"/>
    </row>
    <row r="73" spans="8:9" ht="15">
      <c r="H73" s="126" t="s">
        <v>105</v>
      </c>
      <c r="I73" s="130" t="s">
        <v>104</v>
      </c>
    </row>
    <row r="74" spans="8:9" ht="15">
      <c r="H74" s="126"/>
      <c r="I74" s="130"/>
    </row>
    <row r="75" spans="8:9" ht="15.75" thickBot="1">
      <c r="H75" s="126"/>
      <c r="I75" s="131"/>
    </row>
  </sheetData>
  <sheetProtection/>
  <protectedRanges>
    <protectedRange sqref="F3:J12" name="Rango5"/>
  </protectedRanges>
  <mergeCells count="15">
    <mergeCell ref="F25:I27"/>
    <mergeCell ref="J25:J27"/>
    <mergeCell ref="K25:K27"/>
    <mergeCell ref="F20:I21"/>
    <mergeCell ref="J20:J21"/>
    <mergeCell ref="K20:K21"/>
    <mergeCell ref="F23:I24"/>
    <mergeCell ref="J23:J24"/>
    <mergeCell ref="K23:K24"/>
    <mergeCell ref="F16:I17"/>
    <mergeCell ref="J16:J17"/>
    <mergeCell ref="K16:K17"/>
    <mergeCell ref="F18:I19"/>
    <mergeCell ref="J18:J19"/>
    <mergeCell ref="K18:K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N76"/>
  <sheetViews>
    <sheetView tabSelected="1" zoomScalePageLayoutView="0" workbookViewId="0" topLeftCell="A4">
      <selection activeCell="D23" sqref="D23"/>
    </sheetView>
  </sheetViews>
  <sheetFormatPr defaultColWidth="11.421875" defaultRowHeight="15"/>
  <cols>
    <col min="1" max="1" width="3.8515625" style="1" customWidth="1"/>
    <col min="2" max="2" width="24.28125" style="1" customWidth="1"/>
    <col min="3" max="3" width="11.421875" style="1" customWidth="1"/>
    <col min="4" max="4" width="12.421875" style="1" bestFit="1" customWidth="1"/>
    <col min="5" max="5" width="2.7109375" style="1" customWidth="1"/>
    <col min="6" max="9" width="11.421875" style="1" customWidth="1"/>
    <col min="10" max="11" width="13.7109375" style="1" bestFit="1" customWidth="1"/>
    <col min="12" max="12" width="18.28125" style="1" bestFit="1" customWidth="1"/>
    <col min="13" max="13" width="21.140625" style="1" customWidth="1"/>
    <col min="14" max="14" width="11.140625" style="1" customWidth="1"/>
    <col min="15" max="16384" width="11.421875" style="1" customWidth="1"/>
  </cols>
  <sheetData>
    <row r="1" ht="15.75" thickBot="1"/>
    <row r="2" spans="2:12" ht="15.75" thickBot="1">
      <c r="B2" s="2" t="s">
        <v>24</v>
      </c>
      <c r="C2" s="3"/>
      <c r="D2" s="4">
        <v>0</v>
      </c>
      <c r="F2" s="5" t="s">
        <v>107</v>
      </c>
      <c r="L2" s="5" t="s">
        <v>108</v>
      </c>
    </row>
    <row r="3" spans="2:14" ht="15">
      <c r="B3" s="6" t="s">
        <v>25</v>
      </c>
      <c r="C3" s="7"/>
      <c r="D3" s="8">
        <v>0</v>
      </c>
      <c r="F3" s="69" t="s">
        <v>1</v>
      </c>
      <c r="G3" s="69" t="s">
        <v>2</v>
      </c>
      <c r="H3" s="69" t="s">
        <v>3</v>
      </c>
      <c r="I3" s="69" t="s">
        <v>4</v>
      </c>
      <c r="J3" s="70" t="s">
        <v>5</v>
      </c>
      <c r="L3" s="68" t="s">
        <v>57</v>
      </c>
      <c r="M3" s="69" t="s">
        <v>58</v>
      </c>
      <c r="N3" s="70" t="s">
        <v>59</v>
      </c>
    </row>
    <row r="4" spans="2:14" ht="15">
      <c r="B4" s="6" t="s">
        <v>26</v>
      </c>
      <c r="C4" s="7"/>
      <c r="D4" s="8">
        <v>0</v>
      </c>
      <c r="F4" s="79">
        <v>0</v>
      </c>
      <c r="G4" s="79">
        <v>47669.16</v>
      </c>
      <c r="H4" s="79">
        <v>0</v>
      </c>
      <c r="I4" s="79">
        <v>0.05</v>
      </c>
      <c r="J4" s="73">
        <v>0</v>
      </c>
      <c r="L4" s="71" t="s">
        <v>110</v>
      </c>
      <c r="M4" s="72" t="s">
        <v>60</v>
      </c>
      <c r="N4" s="73">
        <v>123861.17</v>
      </c>
    </row>
    <row r="5" spans="2:14" ht="15">
      <c r="B5" s="6" t="s">
        <v>27</v>
      </c>
      <c r="C5" s="7"/>
      <c r="D5" s="8">
        <v>0</v>
      </c>
      <c r="F5" s="79">
        <v>47669.16</v>
      </c>
      <c r="G5" s="79">
        <v>95338.32</v>
      </c>
      <c r="H5" s="79">
        <v>2383.46</v>
      </c>
      <c r="I5" s="79">
        <v>0.09</v>
      </c>
      <c r="J5" s="73">
        <v>47669.16</v>
      </c>
      <c r="L5" s="71" t="s">
        <v>111</v>
      </c>
      <c r="M5" s="72" t="s">
        <v>61</v>
      </c>
      <c r="N5" s="73">
        <v>115471.38</v>
      </c>
    </row>
    <row r="6" spans="2:14" ht="15">
      <c r="B6" s="6" t="s">
        <v>28</v>
      </c>
      <c r="C6" s="7"/>
      <c r="D6" s="8">
        <v>0</v>
      </c>
      <c r="F6" s="79">
        <v>95338.32</v>
      </c>
      <c r="G6" s="79">
        <v>143007.48</v>
      </c>
      <c r="H6" s="79">
        <v>6673.68</v>
      </c>
      <c r="I6" s="79">
        <v>0.12</v>
      </c>
      <c r="J6" s="73">
        <v>95338.32</v>
      </c>
      <c r="L6" s="71" t="s">
        <v>111</v>
      </c>
      <c r="M6" s="72" t="s">
        <v>62</v>
      </c>
      <c r="N6" s="73">
        <v>58232.65</v>
      </c>
    </row>
    <row r="7" spans="2:14" ht="15">
      <c r="B7" s="6" t="s">
        <v>29</v>
      </c>
      <c r="C7" s="7"/>
      <c r="D7" s="8">
        <v>0</v>
      </c>
      <c r="F7" s="79">
        <v>43007.48</v>
      </c>
      <c r="G7" s="79">
        <v>190676.65</v>
      </c>
      <c r="H7" s="79">
        <v>12393.98</v>
      </c>
      <c r="I7" s="79">
        <v>0.15</v>
      </c>
      <c r="J7" s="73">
        <v>143007.48</v>
      </c>
      <c r="L7" s="71" t="s">
        <v>112</v>
      </c>
      <c r="M7" s="72" t="s">
        <v>67</v>
      </c>
      <c r="N7" s="73">
        <v>247722.33</v>
      </c>
    </row>
    <row r="8" spans="2:14" ht="15">
      <c r="B8" s="9" t="s">
        <v>30</v>
      </c>
      <c r="C8" s="7"/>
      <c r="D8" s="8">
        <v>0</v>
      </c>
      <c r="F8" s="79">
        <v>190676.65</v>
      </c>
      <c r="G8" s="79">
        <v>286014.96</v>
      </c>
      <c r="H8" s="79">
        <v>19544.36</v>
      </c>
      <c r="I8" s="79">
        <v>0.19</v>
      </c>
      <c r="J8" s="73">
        <v>190676.65</v>
      </c>
      <c r="L8" s="99" t="s">
        <v>113</v>
      </c>
      <c r="M8" s="100" t="s">
        <v>74</v>
      </c>
      <c r="N8" s="101">
        <v>309652.93</v>
      </c>
    </row>
    <row r="9" spans="2:14" ht="15.75" thickBot="1">
      <c r="B9" s="10" t="s">
        <v>7</v>
      </c>
      <c r="C9" s="11"/>
      <c r="D9" s="12">
        <f>+D2+D4+D6+D7</f>
        <v>0</v>
      </c>
      <c r="F9" s="79">
        <v>286014.96</v>
      </c>
      <c r="G9" s="79">
        <v>381353.28</v>
      </c>
      <c r="H9" s="79">
        <v>37658.64</v>
      </c>
      <c r="I9" s="79">
        <v>0.23</v>
      </c>
      <c r="J9" s="73">
        <v>286014.96</v>
      </c>
      <c r="L9" s="74" t="s">
        <v>76</v>
      </c>
      <c r="M9" s="75" t="s">
        <v>63</v>
      </c>
      <c r="N9" s="76">
        <v>594533.62</v>
      </c>
    </row>
    <row r="10" spans="2:10" ht="15.75" thickTop="1">
      <c r="B10" s="13" t="s">
        <v>36</v>
      </c>
      <c r="C10" s="14"/>
      <c r="D10" s="15"/>
      <c r="F10" s="79">
        <v>381353.28</v>
      </c>
      <c r="G10" s="79">
        <v>572029.92</v>
      </c>
      <c r="H10" s="79">
        <v>59586.45</v>
      </c>
      <c r="I10" s="79">
        <v>0.27</v>
      </c>
      <c r="J10" s="73">
        <v>381353.28</v>
      </c>
    </row>
    <row r="11" spans="2:14" ht="15">
      <c r="B11" s="6" t="s">
        <v>35</v>
      </c>
      <c r="C11" s="7"/>
      <c r="D11" s="8">
        <v>0</v>
      </c>
      <c r="F11" s="79">
        <v>572029.92</v>
      </c>
      <c r="G11" s="79">
        <v>762706.57</v>
      </c>
      <c r="H11" s="79">
        <v>111069.14</v>
      </c>
      <c r="I11" s="79">
        <v>0.31</v>
      </c>
      <c r="J11" s="73">
        <v>572029.92</v>
      </c>
      <c r="N11" s="54"/>
    </row>
    <row r="12" spans="2:10" ht="15.75" thickBot="1">
      <c r="B12" s="6" t="s">
        <v>32</v>
      </c>
      <c r="C12" s="7"/>
      <c r="D12" s="8">
        <v>0</v>
      </c>
      <c r="E12" s="16"/>
      <c r="F12" s="81">
        <v>762706.57</v>
      </c>
      <c r="G12" s="81"/>
      <c r="H12" s="81">
        <v>170178.9</v>
      </c>
      <c r="I12" s="81">
        <v>0.35</v>
      </c>
      <c r="J12" s="76">
        <v>762706.57</v>
      </c>
    </row>
    <row r="13" spans="2:6" ht="15.75" thickBot="1">
      <c r="B13" s="17" t="s">
        <v>8</v>
      </c>
      <c r="C13" s="18"/>
      <c r="D13" s="19"/>
      <c r="E13" s="20"/>
      <c r="F13" s="16"/>
    </row>
    <row r="14" spans="2:11" ht="15.75" thickBot="1">
      <c r="B14" s="21" t="s">
        <v>9</v>
      </c>
      <c r="C14" s="22"/>
      <c r="D14" s="23">
        <f>+D12+D13</f>
        <v>0</v>
      </c>
      <c r="E14" s="24"/>
      <c r="F14" s="63" t="s">
        <v>52</v>
      </c>
      <c r="J14" s="25" t="s">
        <v>49</v>
      </c>
      <c r="K14" s="25" t="s">
        <v>50</v>
      </c>
    </row>
    <row r="15" spans="2:11" ht="19.5" thickBot="1">
      <c r="B15" s="6" t="s">
        <v>33</v>
      </c>
      <c r="C15" s="7"/>
      <c r="D15" s="8">
        <v>0</v>
      </c>
      <c r="E15" s="24"/>
      <c r="F15" s="26" t="s">
        <v>39</v>
      </c>
      <c r="G15" s="27"/>
      <c r="H15" s="27"/>
      <c r="I15" s="28"/>
      <c r="J15" s="29">
        <f>+K32-SUM(J16:J31)</f>
        <v>0</v>
      </c>
      <c r="K15" s="30"/>
    </row>
    <row r="16" spans="2:11" ht="15">
      <c r="B16" s="9" t="s">
        <v>109</v>
      </c>
      <c r="C16" s="7"/>
      <c r="D16" s="8">
        <v>0</v>
      </c>
      <c r="E16" s="16"/>
      <c r="F16" s="133" t="s">
        <v>40</v>
      </c>
      <c r="G16" s="134"/>
      <c r="H16" s="134"/>
      <c r="I16" s="134"/>
      <c r="J16" s="137">
        <v>0</v>
      </c>
      <c r="K16" s="139"/>
    </row>
    <row r="17" spans="2:11" ht="15" customHeight="1">
      <c r="B17" s="9" t="s">
        <v>34</v>
      </c>
      <c r="C17" s="31"/>
      <c r="D17" s="8">
        <v>0</v>
      </c>
      <c r="E17" s="16"/>
      <c r="F17" s="135"/>
      <c r="G17" s="136"/>
      <c r="H17" s="136"/>
      <c r="I17" s="136"/>
      <c r="J17" s="138"/>
      <c r="K17" s="139"/>
    </row>
    <row r="18" spans="2:11" ht="15">
      <c r="B18" s="10" t="s">
        <v>54</v>
      </c>
      <c r="C18" s="11"/>
      <c r="D18" s="12">
        <f>+D11+D14+D15+D16-D17</f>
        <v>0</v>
      </c>
      <c r="E18" s="16"/>
      <c r="F18" s="140" t="s">
        <v>41</v>
      </c>
      <c r="G18" s="141"/>
      <c r="H18" s="141"/>
      <c r="I18" s="141"/>
      <c r="J18" s="142"/>
      <c r="K18" s="143">
        <v>0</v>
      </c>
    </row>
    <row r="19" spans="2:11" ht="15.75" thickBot="1">
      <c r="B19" s="152" t="s">
        <v>114</v>
      </c>
      <c r="C19" s="33"/>
      <c r="D19" s="153">
        <v>0</v>
      </c>
      <c r="E19" s="16"/>
      <c r="F19" s="140"/>
      <c r="G19" s="141"/>
      <c r="H19" s="141"/>
      <c r="I19" s="141"/>
      <c r="J19" s="142"/>
      <c r="K19" s="143"/>
    </row>
    <row r="20" spans="2:11" ht="15.75" customHeight="1" thickTop="1">
      <c r="B20" s="21" t="s">
        <v>20</v>
      </c>
      <c r="C20" s="35"/>
      <c r="D20" s="23">
        <f>+D2-D3</f>
        <v>0</v>
      </c>
      <c r="E20" s="16"/>
      <c r="F20" s="140"/>
      <c r="G20" s="141"/>
      <c r="H20" s="141"/>
      <c r="I20" s="141"/>
      <c r="J20" s="142"/>
      <c r="K20" s="143"/>
    </row>
    <row r="21" spans="2:11" ht="15">
      <c r="B21" s="21" t="s">
        <v>21</v>
      </c>
      <c r="C21" s="35"/>
      <c r="D21" s="23">
        <f>+D4-D5</f>
        <v>0</v>
      </c>
      <c r="F21" s="146" t="s">
        <v>42</v>
      </c>
      <c r="G21" s="147"/>
      <c r="H21" s="147"/>
      <c r="I21" s="147"/>
      <c r="J21" s="138">
        <v>0</v>
      </c>
      <c r="K21" s="139"/>
    </row>
    <row r="22" spans="2:11" ht="15" customHeight="1">
      <c r="B22" s="21" t="s">
        <v>22</v>
      </c>
      <c r="C22" s="22"/>
      <c r="D22" s="23">
        <f>+D6-D18+D19</f>
        <v>0</v>
      </c>
      <c r="F22" s="146"/>
      <c r="G22" s="147"/>
      <c r="H22" s="147"/>
      <c r="I22" s="147"/>
      <c r="J22" s="138"/>
      <c r="K22" s="139"/>
    </row>
    <row r="23" spans="2:11" ht="15">
      <c r="B23" s="21" t="s">
        <v>23</v>
      </c>
      <c r="C23" s="22"/>
      <c r="D23" s="23">
        <f>+D7-D8</f>
        <v>0</v>
      </c>
      <c r="F23" s="6" t="s">
        <v>43</v>
      </c>
      <c r="G23" s="7"/>
      <c r="H23" s="7"/>
      <c r="I23" s="7"/>
      <c r="J23" s="122"/>
      <c r="K23" s="123">
        <v>0</v>
      </c>
    </row>
    <row r="24" spans="2:11" ht="15">
      <c r="B24" s="21" t="s">
        <v>68</v>
      </c>
      <c r="C24" s="22"/>
      <c r="D24" s="36">
        <f>SUM(D20:D23)</f>
        <v>0</v>
      </c>
      <c r="F24" s="148" t="s">
        <v>44</v>
      </c>
      <c r="G24" s="149"/>
      <c r="H24" s="149"/>
      <c r="I24" s="149"/>
      <c r="J24" s="138"/>
      <c r="K24" s="139">
        <v>0</v>
      </c>
    </row>
    <row r="25" spans="2:11" ht="15.75" customHeight="1" thickBot="1">
      <c r="B25" s="9" t="s">
        <v>69</v>
      </c>
      <c r="C25" s="7"/>
      <c r="D25" s="8">
        <v>0</v>
      </c>
      <c r="F25" s="148"/>
      <c r="G25" s="149"/>
      <c r="H25" s="149"/>
      <c r="I25" s="149"/>
      <c r="J25" s="138"/>
      <c r="K25" s="139"/>
    </row>
    <row r="26" spans="2:11" ht="15.75" thickBot="1">
      <c r="B26" s="82" t="s">
        <v>11</v>
      </c>
      <c r="C26" s="83"/>
      <c r="D26" s="84">
        <f>+D24-D25</f>
        <v>0</v>
      </c>
      <c r="F26" s="144" t="s">
        <v>45</v>
      </c>
      <c r="G26" s="145"/>
      <c r="H26" s="145"/>
      <c r="I26" s="145"/>
      <c r="J26" s="142"/>
      <c r="K26" s="143">
        <v>0</v>
      </c>
    </row>
    <row r="27" spans="2:11" ht="15" customHeight="1" thickBot="1">
      <c r="B27" s="9" t="s">
        <v>72</v>
      </c>
      <c r="C27" s="7"/>
      <c r="D27" s="8">
        <v>0</v>
      </c>
      <c r="F27" s="144"/>
      <c r="G27" s="145"/>
      <c r="H27" s="145"/>
      <c r="I27" s="145"/>
      <c r="J27" s="142"/>
      <c r="K27" s="143"/>
    </row>
    <row r="28" spans="2:11" ht="15.75" thickBot="1">
      <c r="B28" s="39" t="s">
        <v>37</v>
      </c>
      <c r="C28" s="40"/>
      <c r="D28" s="94">
        <f>IF(D26&lt;=D27,0,D26-D27)</f>
        <v>0</v>
      </c>
      <c r="F28" s="144"/>
      <c r="G28" s="145"/>
      <c r="H28" s="145"/>
      <c r="I28" s="145"/>
      <c r="J28" s="142"/>
      <c r="K28" s="143"/>
    </row>
    <row r="29" spans="2:11" ht="15">
      <c r="B29" s="21" t="s">
        <v>12</v>
      </c>
      <c r="C29" s="22"/>
      <c r="D29" s="23">
        <f>IF(D28&lt;G4,H4,IF(D28&lt;G5,H5,IF(D28&lt;G6,H6,IF(D28&lt;G7,H7,IF(D28&lt;G8,H8,IF(D28&lt;G9,H9,IF(D28&lt;G10,H10,IF(D28&lt;G11,H11,H12))))))))</f>
        <v>0</v>
      </c>
      <c r="F29" s="58" t="s">
        <v>53</v>
      </c>
      <c r="G29" s="59"/>
      <c r="H29" s="59"/>
      <c r="I29" s="59"/>
      <c r="J29" s="60">
        <f>IF(D26&gt;0,0,D26)*-1</f>
        <v>0</v>
      </c>
      <c r="K29" s="61">
        <f>IF(D26&lt;0,0,D26)</f>
        <v>0</v>
      </c>
    </row>
    <row r="30" spans="2:11" ht="15">
      <c r="B30" s="21" t="s">
        <v>13</v>
      </c>
      <c r="C30" s="22"/>
      <c r="D30" s="23">
        <f>IF(D28&lt;G4,I4,IF(D28&lt;G5,I5,IF(D28&lt;G6,I6,IF(D28&lt;G7,I7,IF(D28&lt;G8,I8,IF(D28&lt;G9,I9,IF(D28&lt;G10,I10,IF(D28&lt;G11,I11,I12))))))))</f>
        <v>0.05</v>
      </c>
      <c r="F30" s="6" t="s">
        <v>47</v>
      </c>
      <c r="G30" s="7"/>
      <c r="H30" s="7"/>
      <c r="I30" s="7"/>
      <c r="J30" s="122"/>
      <c r="K30" s="123">
        <v>0</v>
      </c>
    </row>
    <row r="31" spans="2:11" ht="15.75" thickBot="1">
      <c r="B31" s="21" t="s">
        <v>14</v>
      </c>
      <c r="C31" s="22"/>
      <c r="D31" s="23">
        <f>D28-IF(D28&lt;G4,J4,IF(D28&lt;G5,J5,IF(D28&lt;G6,J6,IF(D28&lt;G7,J7,IF(D28&lt;G8,J8,IF(D28&lt;G9,J9,IF(D28&lt;G10,J10,IF(D28&lt;G11,J11,J12))))))))</f>
        <v>0</v>
      </c>
      <c r="F31" s="47" t="s">
        <v>46</v>
      </c>
      <c r="G31" s="45"/>
      <c r="H31" s="45"/>
      <c r="I31" s="45"/>
      <c r="J31" s="124">
        <v>0</v>
      </c>
      <c r="K31" s="125"/>
    </row>
    <row r="32" spans="2:11" ht="15.75" thickBot="1">
      <c r="B32" s="42" t="s">
        <v>38</v>
      </c>
      <c r="C32" s="43"/>
      <c r="D32" s="44">
        <f>IF(D29+(D31*D30)&lt;=0,0,D29+(D31*D30))</f>
        <v>0</v>
      </c>
      <c r="F32" s="50" t="s">
        <v>48</v>
      </c>
      <c r="G32" s="51"/>
      <c r="H32" s="51"/>
      <c r="I32" s="51"/>
      <c r="J32" s="52">
        <f>SUM(J15:J31)</f>
        <v>0</v>
      </c>
      <c r="K32" s="53">
        <f>SUM(K15:K31)</f>
        <v>0</v>
      </c>
    </row>
    <row r="33" spans="2:10" ht="15">
      <c r="B33" s="21" t="s">
        <v>15</v>
      </c>
      <c r="C33" s="22"/>
      <c r="D33" s="46">
        <f>IF(D32&lt;=0,0,D32/D28)</f>
        <v>0</v>
      </c>
      <c r="I33" s="62" t="s">
        <v>51</v>
      </c>
      <c r="J33" s="54">
        <f>+J32-K32</f>
        <v>0</v>
      </c>
    </row>
    <row r="34" spans="2:4" ht="15">
      <c r="B34" s="9" t="s">
        <v>16</v>
      </c>
      <c r="C34" s="7"/>
      <c r="D34" s="8">
        <v>56449.77</v>
      </c>
    </row>
    <row r="35" spans="2:4" ht="15">
      <c r="B35" s="9" t="s">
        <v>17</v>
      </c>
      <c r="C35" s="7"/>
      <c r="D35" s="8">
        <v>65645.67</v>
      </c>
    </row>
    <row r="36" spans="2:4" ht="15.75" thickBot="1">
      <c r="B36" s="9" t="s">
        <v>103</v>
      </c>
      <c r="C36" s="7"/>
      <c r="D36" s="8">
        <v>0</v>
      </c>
    </row>
    <row r="37" spans="2:4" ht="15.75" thickBot="1">
      <c r="B37" s="39" t="s">
        <v>18</v>
      </c>
      <c r="C37" s="40"/>
      <c r="D37" s="41">
        <f>+D32-D34-D35-D36</f>
        <v>-122095.44</v>
      </c>
    </row>
    <row r="38" spans="2:4" ht="15.75" thickBot="1">
      <c r="B38" s="55"/>
      <c r="C38" s="56"/>
      <c r="D38" s="57"/>
    </row>
    <row r="40" ht="15">
      <c r="B40" s="5"/>
    </row>
    <row r="41" ht="15"/>
    <row r="42" ht="15">
      <c r="B42"/>
    </row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>
      <c r="B56"/>
    </row>
    <row r="57" ht="15"/>
    <row r="58" ht="15"/>
    <row r="59" ht="15"/>
    <row r="62" ht="15">
      <c r="B62"/>
    </row>
    <row r="65" spans="8:9" ht="15">
      <c r="H65" s="132"/>
      <c r="I65" s="132"/>
    </row>
    <row r="66" spans="8:9" ht="15">
      <c r="H66" s="132"/>
      <c r="I66" s="132"/>
    </row>
    <row r="67" spans="8:9" ht="15">
      <c r="H67" s="128"/>
      <c r="I67" s="127"/>
    </row>
    <row r="68" spans="8:9" ht="15">
      <c r="H68" s="128"/>
      <c r="I68" s="127"/>
    </row>
    <row r="69" spans="8:9" ht="15">
      <c r="H69" s="128"/>
      <c r="I69" s="127" t="s">
        <v>106</v>
      </c>
    </row>
    <row r="70" spans="8:9" ht="15">
      <c r="H70" s="128"/>
      <c r="I70" s="127"/>
    </row>
    <row r="71" spans="8:9" ht="15.75" thickBot="1">
      <c r="H71" s="126"/>
      <c r="I71" s="127"/>
    </row>
    <row r="72" spans="8:9" ht="15">
      <c r="H72" s="126"/>
      <c r="I72" s="129"/>
    </row>
    <row r="73" spans="8:9" ht="15">
      <c r="H73" s="126"/>
      <c r="I73" s="130"/>
    </row>
    <row r="74" spans="8:9" ht="15">
      <c r="H74" s="126" t="s">
        <v>105</v>
      </c>
      <c r="I74" s="130" t="s">
        <v>104</v>
      </c>
    </row>
    <row r="75" spans="8:9" ht="15">
      <c r="H75" s="126"/>
      <c r="I75" s="130"/>
    </row>
    <row r="76" spans="8:9" ht="15.75" thickBot="1">
      <c r="H76" s="126"/>
      <c r="I76" s="131"/>
    </row>
  </sheetData>
  <sheetProtection/>
  <protectedRanges>
    <protectedRange sqref="F3:J12" name="Rango5"/>
  </protectedRanges>
  <mergeCells count="15">
    <mergeCell ref="F26:I28"/>
    <mergeCell ref="J26:J28"/>
    <mergeCell ref="K26:K28"/>
    <mergeCell ref="F21:I22"/>
    <mergeCell ref="J21:J22"/>
    <mergeCell ref="K21:K22"/>
    <mergeCell ref="F24:I25"/>
    <mergeCell ref="J24:J25"/>
    <mergeCell ref="K24:K25"/>
    <mergeCell ref="F16:I17"/>
    <mergeCell ref="J16:J17"/>
    <mergeCell ref="K16:K17"/>
    <mergeCell ref="F18:I20"/>
    <mergeCell ref="J18:J20"/>
    <mergeCell ref="K18:K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2018-07-23T15:47:09Z</dcterms:created>
  <dcterms:modified xsi:type="dcterms:W3CDTF">2021-07-08T18:12:08Z</dcterms:modified>
  <cp:category/>
  <cp:version/>
  <cp:contentType/>
  <cp:contentStatus/>
</cp:coreProperties>
</file>